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95" windowHeight="11220" activeTab="0"/>
  </bookViews>
  <sheets>
    <sheet name="Лист1" sheetId="1" r:id="rId1"/>
  </sheets>
  <definedNames>
    <definedName name="_xlnm.Print_Titles" localSheetId="0">'Лист1'!$2:$2</definedName>
    <definedName name="_xlnm.Print_Area" localSheetId="0">'Лист1'!$A$1:$H$101</definedName>
  </definedNames>
  <calcPr fullCalcOnLoad="1"/>
</workbook>
</file>

<file path=xl/sharedStrings.xml><?xml version="1.0" encoding="utf-8"?>
<sst xmlns="http://schemas.openxmlformats.org/spreadsheetml/2006/main" count="167" uniqueCount="153">
  <si>
    <t>Наименование показателя</t>
  </si>
  <si>
    <t>Код по бюджетной классификации</t>
  </si>
  <si>
    <t>РАСХОДЫ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</si>
  <si>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</si>
  <si>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</si>
  <si>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</si>
  <si>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</si>
  <si>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</si>
  <si>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</si>
  <si>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</si>
  <si>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</si>
  <si>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</si>
  <si>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</si>
  <si>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</si>
  <si>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</si>
  <si>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</si>
  <si>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</si>
  <si>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</si>
  <si>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Транспорт</t>
  </si>
  <si>
    <t>0408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</si>
  <si>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</si>
  <si>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</si>
  <si>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</si>
  <si>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</si>
  <si>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</si>
  <si>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</si>
  <si>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</si>
  <si>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</si>
  <si>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</si>
  <si>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</si>
  <si>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</si>
  <si>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</si>
  <si>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</si>
  <si>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</si>
  <si>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</si>
  <si>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</si>
  <si>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</si>
  <si>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</si>
  <si>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0804</t>
  </si>
  <si>
    <t>Социальная политика</t>
  </si>
  <si>
    <t>1000</t>
  </si>
  <si>
    <t>Пенсионное обеспечение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</si>
  <si>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</si>
  <si>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</si>
  <si>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</si>
  <si>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</si>
  <si>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</si>
  <si>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1100</t>
  </si>
  <si>
    <t>1101</t>
  </si>
  <si>
    <t>ИТОГО РАСХОДОВ</t>
  </si>
  <si>
    <t>0111</t>
  </si>
  <si>
    <t>0409</t>
  </si>
  <si>
    <t>0113</t>
  </si>
  <si>
    <t xml:space="preserve">Культура, кинематография </t>
  </si>
  <si>
    <t>Другие вопросы в области культуры, кинематографии</t>
  </si>
  <si>
    <t xml:space="preserve">Физическая культура и спорт </t>
  </si>
  <si>
    <t xml:space="preserve">Физическая культура </t>
  </si>
  <si>
    <t>1300</t>
  </si>
  <si>
    <t>1301</t>
  </si>
  <si>
    <t>ПРОФИЦИТ БЮДЖЕТА (со знаком "плюс") ДЕФИЦИТ БЮДЖЕТА (со знаком "минус")</t>
  </si>
  <si>
    <t>0501</t>
  </si>
  <si>
    <t>Жилищное хозяйство</t>
  </si>
  <si>
    <t>Другие вопросы в области физкультуры и спорта</t>
  </si>
  <si>
    <t>0505</t>
  </si>
  <si>
    <t>Охрана окружающей среды</t>
  </si>
  <si>
    <t>0600</t>
  </si>
  <si>
    <t>0602</t>
  </si>
  <si>
    <t>Сбор, удаление отходов и очистка сточных вод</t>
  </si>
  <si>
    <t>0200</t>
  </si>
  <si>
    <t>0204</t>
  </si>
  <si>
    <t>Мобилизационная подготовка экономики</t>
  </si>
  <si>
    <t>Национальная оборона</t>
  </si>
  <si>
    <t>Другие вопросы в области жилищно-коммунального хозяйства</t>
  </si>
  <si>
    <t>0102</t>
  </si>
  <si>
    <t>0203</t>
  </si>
  <si>
    <t>0503</t>
  </si>
  <si>
    <t>1102</t>
  </si>
  <si>
    <t>Функционирование высшего должностного лица субъекта Российской Федерации и муниципального образования</t>
  </si>
  <si>
    <t>Мобилизационная и вневойсковая подготовка</t>
  </si>
  <si>
    <t>Благоустройство</t>
  </si>
  <si>
    <t>Массовый спорт</t>
  </si>
  <si>
    <t xml:space="preserve">НАЛОГОВЫЕ И НЕНАЛОГОВЫЕ ДОХОДЫ         </t>
  </si>
  <si>
    <t>НАЛОГИ НА ПРИБЫЛЬ, ДОХОДЫ</t>
  </si>
  <si>
    <t>Налог на доходы физических лиц</t>
  </si>
  <si>
    <t>НАЛОГИ НА ТОВАРЫ, РЕАЛИЗУЕМЫЕ НА ТЕРРИТОРИИ РФ</t>
  </si>
  <si>
    <t>Акцизы по подакцизным товарам</t>
  </si>
  <si>
    <t>НАЛОГИ НА СОВОКУПНЫЙ ДОХОД</t>
  </si>
  <si>
    <t xml:space="preserve">Единый налог на вмененный доход </t>
  </si>
  <si>
    <t xml:space="preserve">Единый сельскохозяйственный налог </t>
  </si>
  <si>
    <t>Налог с применением патентной системы</t>
  </si>
  <si>
    <t>НАЛОГИ НА ИМУЩЕСТВО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</si>
  <si>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</si>
  <si>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</si>
  <si>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ГОСУДАРСТВЕННАЯ ПОШЛИНА</t>
  </si>
  <si>
    <t>Гос. пошлина по делам, рассм. в судах общей юрисдикции, мировыми судьями</t>
  </si>
  <si>
    <t xml:space="preserve">ЗАДОЛЖЕННОСТЬ И ПЕРЕРАСЧЕТЫ ПО ОТМЕНЕННЫМ НАЛОГАМ, СБОРАМ </t>
  </si>
  <si>
    <t>Налог с продаж</t>
  </si>
  <si>
    <t>Прочие налоги и сборы (по отмененным местным налогам и сборам)</t>
  </si>
  <si>
    <t>ДОХОДЫ ОТ ИСПОЛЬЗОВАНИЯ ИМУЩЕСТВА, НАХОДЯЩЕГОСЯ В  МУНИЦИПАЛЬНОЙ СОБСТВЕННОСТИ</t>
  </si>
  <si>
    <t>Доходы, полученные в виде арендной платы за земельные участки</t>
  </si>
  <si>
    <t>Доходы от сдачи в аренду имущества</t>
  </si>
  <si>
    <t>Платежи от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</si>
  <si>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</si>
  <si>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</si>
  <si>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</si>
  <si>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</si>
  <si>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</si>
  <si>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ДОХОДЫ, НЕВЫЯСНЕННЫЕ ПОСТУПЛЕНИЯ</t>
  </si>
  <si>
    <t>БЕЗВОЗМЕЗДНЫЕ ПОСТУПЛЕНИЯ</t>
  </si>
  <si>
    <t>БЕЗВОЗМЕЗДНЫЕ ПОСТУПЛЕНИЯ ОТ ДРУГИХ БЮДЖЕТОВ</t>
  </si>
  <si>
    <t>ВСЕГО ДОХОДОВ</t>
  </si>
  <si>
    <t>Дорожное хозяйство (дорожные фонды)</t>
  </si>
  <si>
    <t xml:space="preserve">Молодежная политика </t>
  </si>
  <si>
    <t>0405</t>
  </si>
  <si>
    <t>0703</t>
  </si>
  <si>
    <t>Дополнительное образование детей</t>
  </si>
  <si>
    <t>НАЛОГОВЫЕ ДОХОДЫ</t>
  </si>
  <si>
    <t>НЕНАЛОГОВЫЕ ДОХОДЫ</t>
  </si>
  <si>
    <t xml:space="preserve">Доходы от компенсации затрат государства </t>
  </si>
  <si>
    <t>Сельское хозяйство и рыболовство</t>
  </si>
  <si>
    <t>0105</t>
  </si>
  <si>
    <t>Судебная система</t>
  </si>
  <si>
    <t>-</t>
  </si>
  <si>
    <t xml:space="preserve">Налог на имущество физических лиц </t>
  </si>
  <si>
    <t>Налог на игорный бизнес</t>
  </si>
  <si>
    <t>Гос. пошлина за установку рекламных конструкций</t>
  </si>
  <si>
    <t>Дотации</t>
  </si>
  <si>
    <t>Субсидии</t>
  </si>
  <si>
    <t>Субвенции</t>
  </si>
  <si>
    <t>ДОХОДЫ ОТ ВОЗВРАТА ОСТАТКОВ СУБСИДИЙ ПРОШЛЫХ ЛЕТ</t>
  </si>
  <si>
    <t>ВОЗВРАТ СУБВЕНЦИЙ, СУБСИДИЙ, ИНЫХ МЕЖБЮДЖЕТНЫХ ТРАНСФЕРТОВ</t>
  </si>
  <si>
    <t>Земельный налог с огранизаций</t>
  </si>
  <si>
    <t>Земельный налог с физических лиц</t>
  </si>
  <si>
    <t>Обеспечение проведения выборов и референдумов</t>
  </si>
  <si>
    <t>0107</t>
  </si>
  <si>
    <t>ЗЕМЕЛЬНЫЙ НАЛОГ,в т.ч.:</t>
  </si>
  <si>
    <t xml:space="preserve">Обслуживание государственного (муниципального) долга
</t>
  </si>
  <si>
    <t xml:space="preserve">Обслуживание государственного (муниципального) внутреннего долга
</t>
  </si>
  <si>
    <t>Уточненный план на 2021 год</t>
  </si>
  <si>
    <t>отклонение (факт 2021-2020)</t>
  </si>
  <si>
    <t>Процент роста исполнения 2021 к 2020 году</t>
  </si>
  <si>
    <t>Гражданская оборона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</si>
  <si>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</si>
  <si>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</si>
  <si>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Налог, взимаемый в связи с применением упрощенной системы налогообложения</t>
  </si>
  <si>
    <t>ПРОЧИЕ БЕЗВОЗМЕЗДНЫЕ ПОСТУПЛЕНИЯ</t>
  </si>
  <si>
    <t>Отчет об исполнении консолидированного бюджета  Гагаринского района Смоленской области за 9 месяцев 2021 года</t>
  </si>
  <si>
    <t>Исполнено за 9 месяцев 2021 года</t>
  </si>
  <si>
    <t>% исполнения за 9 месяцев 2021</t>
  </si>
  <si>
    <t>Исполнено за 9 месяцев года 2020</t>
  </si>
  <si>
    <t>Иные межбюджетные трансферты</t>
  </si>
  <si>
    <t>Доходы от продажи земельных участков, государственная собственность на  которые не разграничена</t>
  </si>
  <si>
    <t>Доходы от продажи земельных участков, государственная собственность на  которые  разграничена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</si>
</sst>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  <numFmt numFmtId="180" formatCode="#,##0.00&quot;р.&quot;"/>
    <numFmt numFmtId="181" formatCode="#,##0.000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>
      <alignment horizontal="left" vertical="top" wrapText="1"/>
      <protection/>
    </xf>
    <xf numFmtId="4" fontId="31" fillId="19" borderId="1">
      <alignment horizontal="right" vertical="top" shrinkToFi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178" fontId="47" fillId="33" borderId="11" xfId="0" applyNumberFormat="1" applyFont="1" applyFill="1" applyBorder="1" applyAlignment="1">
      <alignment vertical="top"/>
    </xf>
    <xf numFmtId="178" fontId="47" fillId="33" borderId="11" xfId="0" applyNumberFormat="1" applyFont="1" applyFill="1" applyBorder="1" applyAlignment="1">
      <alignment horizontal="center" vertical="top" wrapText="1"/>
    </xf>
    <xf numFmtId="178" fontId="47" fillId="0" borderId="0" xfId="0" applyNumberFormat="1" applyFont="1" applyAlignment="1">
      <alignment/>
    </xf>
    <xf numFmtId="178" fontId="47" fillId="0" borderId="0" xfId="0" applyNumberFormat="1" applyFont="1" applyAlignment="1">
      <alignment vertical="center" wrapText="1"/>
    </xf>
    <xf numFmtId="3" fontId="47" fillId="0" borderId="0" xfId="0" applyNumberFormat="1" applyFont="1" applyAlignment="1">
      <alignment horizontal="right" vertical="top" wrapText="1"/>
    </xf>
    <xf numFmtId="178" fontId="47" fillId="0" borderId="0" xfId="0" applyNumberFormat="1" applyFont="1" applyAlignment="1">
      <alignment vertical="top"/>
    </xf>
    <xf numFmtId="3" fontId="47" fillId="0" borderId="0" xfId="0" applyNumberFormat="1" applyFont="1" applyAlignment="1">
      <alignment vertical="top"/>
    </xf>
    <xf numFmtId="3" fontId="47" fillId="0" borderId="0" xfId="0" applyNumberFormat="1" applyFont="1" applyAlignment="1">
      <alignment/>
    </xf>
    <xf numFmtId="3" fontId="47" fillId="33" borderId="11" xfId="0" applyNumberFormat="1" applyFont="1" applyFill="1" applyBorder="1" applyAlignment="1">
      <alignment vertical="top"/>
    </xf>
    <xf numFmtId="178" fontId="2" fillId="34" borderId="12" xfId="0" applyNumberFormat="1" applyFont="1" applyFill="1" applyBorder="1" applyAlignment="1">
      <alignment horizontal="center" vertical="center" wrapText="1"/>
    </xf>
    <xf numFmtId="178" fontId="3" fillId="35" borderId="12" xfId="0" applyNumberFormat="1" applyFont="1" applyFill="1" applyBorder="1" applyAlignment="1">
      <alignment horizontal="center" vertical="center" wrapText="1"/>
    </xf>
    <xf numFmtId="178" fontId="3" fillId="0" borderId="12" xfId="0" applyNumberFormat="1" applyFont="1" applyBorder="1" applyAlignment="1">
      <alignment horizontal="center" vertical="center" wrapText="1"/>
    </xf>
    <xf numFmtId="178" fontId="3" fillId="0" borderId="12" xfId="0" applyNumberFormat="1" applyFont="1" applyFill="1" applyBorder="1" applyAlignment="1">
      <alignment horizontal="center" vertical="center" wrapText="1"/>
    </xf>
    <xf numFmtId="178" fontId="2" fillId="33" borderId="12" xfId="0" applyNumberFormat="1" applyFont="1" applyFill="1" applyBorder="1" applyAlignment="1">
      <alignment horizontal="center" vertical="center" wrapText="1"/>
    </xf>
    <xf numFmtId="178" fontId="2" fillId="0" borderId="13" xfId="0" applyNumberFormat="1" applyFont="1" applyBorder="1" applyAlignment="1">
      <alignment horizontal="center" vertical="top" wrapText="1"/>
    </xf>
    <xf numFmtId="178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top" wrapText="1"/>
    </xf>
    <xf numFmtId="178" fontId="47" fillId="0" borderId="0" xfId="0" applyNumberFormat="1" applyFont="1" applyAlignment="1">
      <alignment horizontal="right" vertical="top" wrapText="1"/>
    </xf>
    <xf numFmtId="3" fontId="2" fillId="34" borderId="12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178" fontId="3" fillId="35" borderId="12" xfId="0" applyNumberFormat="1" applyFont="1" applyFill="1" applyBorder="1" applyAlignment="1">
      <alignment vertical="center" wrapText="1"/>
    </xf>
    <xf numFmtId="178" fontId="3" fillId="0" borderId="12" xfId="0" applyNumberFormat="1" applyFont="1" applyBorder="1" applyAlignment="1">
      <alignment vertical="center" wrapText="1"/>
    </xf>
    <xf numFmtId="178" fontId="2" fillId="34" borderId="12" xfId="0" applyNumberFormat="1" applyFont="1" applyFill="1" applyBorder="1" applyAlignment="1">
      <alignment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178" fontId="3" fillId="0" borderId="12" xfId="0" applyNumberFormat="1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178" fontId="2" fillId="33" borderId="12" xfId="0" applyNumberFormat="1" applyFont="1" applyFill="1" applyBorder="1" applyAlignment="1">
      <alignment vertical="center" wrapText="1"/>
    </xf>
    <xf numFmtId="3" fontId="2" fillId="33" borderId="12" xfId="0" applyNumberFormat="1" applyFont="1" applyFill="1" applyBorder="1" applyAlignment="1">
      <alignment horizontal="center" vertical="center" wrapText="1"/>
    </xf>
    <xf numFmtId="178" fontId="2" fillId="33" borderId="11" xfId="0" applyNumberFormat="1" applyFont="1" applyFill="1" applyBorder="1" applyAlignment="1">
      <alignment horizontal="center" vertical="top" wrapText="1"/>
    </xf>
    <xf numFmtId="178" fontId="2" fillId="13" borderId="12" xfId="0" applyNumberFormat="1" applyFont="1" applyFill="1" applyBorder="1" applyAlignment="1">
      <alignment vertical="center" wrapText="1"/>
    </xf>
    <xf numFmtId="3" fontId="2" fillId="13" borderId="12" xfId="0" applyNumberFormat="1" applyFont="1" applyFill="1" applyBorder="1" applyAlignment="1">
      <alignment horizontal="center" vertical="center" wrapText="1"/>
    </xf>
    <xf numFmtId="178" fontId="4" fillId="13" borderId="12" xfId="0" applyNumberFormat="1" applyFont="1" applyFill="1" applyBorder="1" applyAlignment="1">
      <alignment vertical="center" wrapText="1"/>
    </xf>
    <xf numFmtId="178" fontId="2" fillId="4" borderId="12" xfId="0" applyNumberFormat="1" applyFont="1" applyFill="1" applyBorder="1" applyAlignment="1">
      <alignment vertical="top" wrapText="1"/>
    </xf>
    <xf numFmtId="3" fontId="2" fillId="4" borderId="12" xfId="0" applyNumberFormat="1" applyFont="1" applyFill="1" applyBorder="1" applyAlignment="1">
      <alignment horizontal="center" vertical="top" wrapText="1"/>
    </xf>
    <xf numFmtId="178" fontId="2" fillId="36" borderId="12" xfId="0" applyNumberFormat="1" applyFont="1" applyFill="1" applyBorder="1" applyAlignment="1">
      <alignment vertical="center" wrapText="1"/>
    </xf>
    <xf numFmtId="178" fontId="5" fillId="0" borderId="12" xfId="0" applyNumberFormat="1" applyFont="1" applyFill="1" applyBorder="1" applyAlignment="1">
      <alignment vertical="top" wrapText="1"/>
    </xf>
    <xf numFmtId="3" fontId="5" fillId="0" borderId="12" xfId="0" applyNumberFormat="1" applyFont="1" applyFill="1" applyBorder="1" applyAlignment="1">
      <alignment horizontal="center" vertical="top" wrapText="1"/>
    </xf>
    <xf numFmtId="178" fontId="2" fillId="0" borderId="12" xfId="0" applyNumberFormat="1" applyFont="1" applyFill="1" applyBorder="1" applyAlignment="1">
      <alignment vertical="top" wrapText="1"/>
    </xf>
    <xf numFmtId="178" fontId="3" fillId="0" borderId="12" xfId="0" applyNumberFormat="1" applyFont="1" applyFill="1" applyBorder="1" applyAlignment="1">
      <alignment vertical="top" wrapText="1"/>
    </xf>
    <xf numFmtId="3" fontId="3" fillId="0" borderId="12" xfId="0" applyNumberFormat="1" applyFont="1" applyFill="1" applyBorder="1" applyAlignment="1">
      <alignment horizontal="center" vertical="top" wrapText="1"/>
    </xf>
    <xf numFmtId="178" fontId="3" fillId="0" borderId="1" xfId="34" applyNumberFormat="1" applyFont="1" applyFill="1" applyAlignment="1" applyProtection="1">
      <alignment vertical="top" shrinkToFit="1"/>
      <protection/>
    </xf>
    <xf numFmtId="3" fontId="2" fillId="0" borderId="12" xfId="0" applyNumberFormat="1" applyFont="1" applyFill="1" applyBorder="1" applyAlignment="1">
      <alignment horizontal="center" vertical="top" wrapText="1"/>
    </xf>
    <xf numFmtId="178" fontId="6" fillId="0" borderId="0" xfId="0" applyNumberFormat="1" applyFont="1" applyFill="1" applyBorder="1" applyAlignment="1">
      <alignment vertical="top" wrapText="1"/>
    </xf>
    <xf numFmtId="178" fontId="6" fillId="0" borderId="12" xfId="0" applyNumberFormat="1" applyFont="1" applyFill="1" applyBorder="1" applyAlignment="1">
      <alignment vertical="top" wrapText="1"/>
    </xf>
    <xf numFmtId="178" fontId="3" fillId="0" borderId="12" xfId="0" applyNumberFormat="1" applyFont="1" applyFill="1" applyBorder="1" applyAlignment="1">
      <alignment horizontal="right" vertical="top" wrapText="1"/>
    </xf>
    <xf numFmtId="178" fontId="7" fillId="0" borderId="12" xfId="0" applyNumberFormat="1" applyFont="1" applyFill="1" applyBorder="1" applyAlignment="1">
      <alignment vertical="top" wrapText="1"/>
    </xf>
    <xf numFmtId="3" fontId="6" fillId="0" borderId="12" xfId="0" applyNumberFormat="1" applyFont="1" applyFill="1" applyBorder="1" applyAlignment="1">
      <alignment horizontal="center" vertical="top" wrapText="1"/>
    </xf>
    <xf numFmtId="178" fontId="3" fillId="0" borderId="14" xfId="34" applyNumberFormat="1" applyFont="1" applyFill="1" applyBorder="1" applyAlignment="1" applyProtection="1">
      <alignment vertical="top" shrinkToFit="1"/>
      <protection/>
    </xf>
    <xf numFmtId="0" fontId="3" fillId="0" borderId="1" xfId="33" applyNumberFormat="1" applyFont="1" applyAlignment="1" applyProtection="1">
      <alignment horizontal="left" vertical="top" wrapText="1"/>
      <protection/>
    </xf>
    <xf numFmtId="178" fontId="2" fillId="0" borderId="12" xfId="0" applyNumberFormat="1" applyFont="1" applyFill="1" applyBorder="1" applyAlignment="1">
      <alignment horizontal="right" vertical="top" wrapText="1"/>
    </xf>
    <xf numFmtId="178" fontId="2" fillId="37" borderId="12" xfId="0" applyNumberFormat="1" applyFont="1" applyFill="1" applyBorder="1" applyAlignment="1">
      <alignment vertical="top" wrapText="1"/>
    </xf>
    <xf numFmtId="3" fontId="2" fillId="37" borderId="12" xfId="0" applyNumberFormat="1" applyFont="1" applyFill="1" applyBorder="1" applyAlignment="1">
      <alignment horizontal="center" vertical="top" wrapText="1"/>
    </xf>
    <xf numFmtId="178" fontId="5" fillId="6" borderId="12" xfId="0" applyNumberFormat="1" applyFont="1" applyFill="1" applyBorder="1" applyAlignment="1">
      <alignment vertical="top" wrapText="1"/>
    </xf>
    <xf numFmtId="178" fontId="2" fillId="6" borderId="12" xfId="0" applyNumberFormat="1" applyFont="1" applyFill="1" applyBorder="1" applyAlignment="1">
      <alignment vertical="top" wrapText="1"/>
    </xf>
    <xf numFmtId="178" fontId="6" fillId="0" borderId="12" xfId="0" applyNumberFormat="1" applyFont="1" applyFill="1" applyBorder="1" applyAlignment="1">
      <alignment horizontal="right" vertical="top" wrapText="1"/>
    </xf>
    <xf numFmtId="178" fontId="2" fillId="0" borderId="1" xfId="34" applyNumberFormat="1" applyFont="1" applyFill="1" applyAlignment="1" applyProtection="1">
      <alignment vertical="top" shrinkToFit="1"/>
      <protection/>
    </xf>
    <xf numFmtId="178" fontId="2" fillId="13" borderId="12" xfId="0" applyNumberFormat="1" applyFont="1" applyFill="1" applyBorder="1" applyAlignment="1">
      <alignment vertical="top" wrapText="1"/>
    </xf>
    <xf numFmtId="3" fontId="2" fillId="13" borderId="12" xfId="0" applyNumberFormat="1" applyFont="1" applyFill="1" applyBorder="1" applyAlignment="1">
      <alignment horizontal="center" vertical="top" wrapText="1"/>
    </xf>
    <xf numFmtId="178" fontId="6" fillId="0" borderId="1" xfId="34" applyNumberFormat="1" applyFont="1" applyFill="1" applyAlignment="1" applyProtection="1">
      <alignment vertical="top" shrinkToFit="1"/>
      <protection/>
    </xf>
    <xf numFmtId="178" fontId="2" fillId="38" borderId="12" xfId="0" applyNumberFormat="1" applyFont="1" applyFill="1" applyBorder="1" applyAlignment="1">
      <alignment vertical="top" wrapText="1"/>
    </xf>
    <xf numFmtId="3" fontId="2" fillId="38" borderId="12" xfId="0" applyNumberFormat="1" applyFont="1" applyFill="1" applyBorder="1" applyAlignment="1">
      <alignment horizontal="center" vertical="top" wrapText="1"/>
    </xf>
    <xf numFmtId="178" fontId="4" fillId="38" borderId="12" xfId="0" applyNumberFormat="1" applyFont="1" applyFill="1" applyBorder="1" applyAlignment="1">
      <alignment vertical="top" wrapText="1"/>
    </xf>
    <xf numFmtId="178" fontId="4" fillId="38" borderId="12" xfId="0" applyNumberFormat="1" applyFont="1" applyFill="1" applyBorder="1" applyAlignment="1">
      <alignment horizontal="center" vertical="top" wrapText="1"/>
    </xf>
    <xf numFmtId="178" fontId="4" fillId="39" borderId="12" xfId="0" applyNumberFormat="1" applyFont="1" applyFill="1" applyBorder="1" applyAlignment="1">
      <alignment vertical="center" wrapText="1"/>
    </xf>
    <xf numFmtId="178" fontId="4" fillId="35" borderId="15" xfId="0" applyNumberFormat="1" applyFont="1" applyFill="1" applyBorder="1" applyAlignment="1">
      <alignment horizontal="center" vertical="top" wrapText="1"/>
    </xf>
    <xf numFmtId="178" fontId="47" fillId="0" borderId="0" xfId="0" applyNumberFormat="1" applyFont="1" applyAlignment="1">
      <alignment horizontal="right" vertical="top" wrapText="1"/>
    </xf>
    <xf numFmtId="178" fontId="3" fillId="39" borderId="12" xfId="0" applyNumberFormat="1" applyFont="1" applyFill="1" applyBorder="1" applyAlignment="1">
      <alignment vertical="center" wrapText="1"/>
    </xf>
    <xf numFmtId="3" fontId="3" fillId="39" borderId="12" xfId="0" applyNumberFormat="1" applyFont="1" applyFill="1" applyBorder="1" applyAlignment="1">
      <alignment horizontal="center" vertical="center" wrapText="1"/>
    </xf>
    <xf numFmtId="178" fontId="3" fillId="39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9" xfId="33"/>
    <cellStyle name="xl4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zoomScaleSheetLayoutView="100" zoomScalePageLayoutView="0" workbookViewId="0" topLeftCell="A1">
      <pane xSplit="2" ySplit="2" topLeftCell="C8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94" sqref="K94"/>
    </sheetView>
  </sheetViews>
  <sheetFormatPr defaultColWidth="9.00390625" defaultRowHeight="12.75"/>
  <cols>
    <col min="1" max="1" width="44.875" style="3" customWidth="1"/>
    <col min="2" max="2" width="9.25390625" style="8" customWidth="1"/>
    <col min="3" max="3" width="13.00390625" style="3" customWidth="1"/>
    <col min="4" max="4" width="11.25390625" style="3" customWidth="1"/>
    <col min="5" max="5" width="10.25390625" style="3" customWidth="1"/>
    <col min="6" max="6" width="11.75390625" style="3" customWidth="1"/>
    <col min="7" max="7" width="10.875" style="3" customWidth="1"/>
    <col min="8" max="8" width="10.625" style="3" customWidth="1"/>
    <col min="9" max="16384" width="9.125" style="3" customWidth="1"/>
  </cols>
  <sheetData>
    <row r="1" spans="1:8" ht="36" customHeight="1">
      <c r="A1" s="67" t="s">
        <v>146</v>
      </c>
      <c r="B1" s="67"/>
      <c r="C1" s="67"/>
      <c r="D1" s="67"/>
      <c r="E1" s="67"/>
      <c r="F1" s="67"/>
      <c r="G1" s="67"/>
      <c r="H1" s="67"/>
    </row>
    <row r="2" spans="1:8" ht="63.75">
      <c r="A2" s="16" t="s">
        <v>0</v>
      </c>
      <c r="B2" s="17" t="s">
        <v>1</v>
      </c>
      <c r="C2" s="15" t="s">
        <v>138</v>
      </c>
      <c r="D2" s="15" t="s">
        <v>147</v>
      </c>
      <c r="E2" s="15" t="s">
        <v>148</v>
      </c>
      <c r="F2" s="15" t="s">
        <v>149</v>
      </c>
      <c r="G2" s="15" t="s">
        <v>139</v>
      </c>
      <c r="H2" s="15" t="s">
        <v>140</v>
      </c>
    </row>
    <row r="3" spans="1:8" ht="14.25">
      <c r="A3" s="32" t="s">
        <v>81</v>
      </c>
      <c r="B3" s="33">
        <v>10000</v>
      </c>
      <c r="C3" s="34">
        <f>C4+C28</f>
        <v>511276.30000000005</v>
      </c>
      <c r="D3" s="34">
        <f>D4+D28</f>
        <v>288935.8000000001</v>
      </c>
      <c r="E3" s="34">
        <f aca="true" t="shared" si="0" ref="E3:E51">D3/C3*100</f>
        <v>56.51265274764351</v>
      </c>
      <c r="F3" s="34">
        <f>F4+F28</f>
        <v>380747.3</v>
      </c>
      <c r="G3" s="34">
        <f aca="true" t="shared" si="1" ref="G3:G8">D3-F3</f>
        <v>-91811.49999999988</v>
      </c>
      <c r="H3" s="34">
        <f aca="true" t="shared" si="2" ref="H3:H9">D3/F3*100</f>
        <v>75.88650004872001</v>
      </c>
    </row>
    <row r="4" spans="1:8" ht="12.75">
      <c r="A4" s="35" t="s">
        <v>116</v>
      </c>
      <c r="B4" s="36"/>
      <c r="C4" s="35">
        <f>C5+C7+C9+C14+C20+C22+C25</f>
        <v>448161.30000000005</v>
      </c>
      <c r="D4" s="35">
        <f>D5+D7+D9+D14+D20+D22+D25</f>
        <v>267017.9000000001</v>
      </c>
      <c r="E4" s="35">
        <f t="shared" si="0"/>
        <v>59.58075808866139</v>
      </c>
      <c r="F4" s="35">
        <f>F5+F7+F9+F14+F20+F22+F25</f>
        <v>353636.5</v>
      </c>
      <c r="G4" s="35">
        <f t="shared" si="1"/>
        <v>-86618.59999999992</v>
      </c>
      <c r="H4" s="37">
        <f t="shared" si="2"/>
        <v>75.50631792815507</v>
      </c>
    </row>
    <row r="5" spans="1:8" ht="13.5">
      <c r="A5" s="38" t="s">
        <v>82</v>
      </c>
      <c r="B5" s="39">
        <v>10100</v>
      </c>
      <c r="C5" s="38">
        <f>C6</f>
        <v>333137.9</v>
      </c>
      <c r="D5" s="38">
        <f>D6</f>
        <v>205216.2</v>
      </c>
      <c r="E5" s="38">
        <f t="shared" si="0"/>
        <v>61.60097665261143</v>
      </c>
      <c r="F5" s="38">
        <f>F6</f>
        <v>292252.5</v>
      </c>
      <c r="G5" s="40">
        <f t="shared" si="1"/>
        <v>-87036.29999999999</v>
      </c>
      <c r="H5" s="40">
        <f t="shared" si="2"/>
        <v>70.2188005235199</v>
      </c>
    </row>
    <row r="6" spans="1:8" ht="12.75">
      <c r="A6" s="41" t="s">
        <v>83</v>
      </c>
      <c r="B6" s="42">
        <v>10102</v>
      </c>
      <c r="C6" s="43">
        <v>333137.9</v>
      </c>
      <c r="D6" s="43">
        <v>205216.2</v>
      </c>
      <c r="E6" s="41">
        <f t="shared" si="0"/>
        <v>61.60097665261143</v>
      </c>
      <c r="F6" s="43">
        <v>292252.5</v>
      </c>
      <c r="G6" s="41">
        <f t="shared" si="1"/>
        <v>-87036.29999999999</v>
      </c>
      <c r="H6" s="41">
        <f t="shared" si="2"/>
        <v>70.2188005235199</v>
      </c>
    </row>
    <row r="7" spans="1:8" ht="27">
      <c r="A7" s="38" t="s">
        <v>84</v>
      </c>
      <c r="B7" s="44">
        <v>10300</v>
      </c>
      <c r="C7" s="40">
        <f>C8</f>
        <v>19305.2</v>
      </c>
      <c r="D7" s="40">
        <f>D8</f>
        <v>14315.5</v>
      </c>
      <c r="E7" s="40">
        <f t="shared" si="0"/>
        <v>74.15359592234216</v>
      </c>
      <c r="F7" s="40">
        <f>F8</f>
        <v>12821.3</v>
      </c>
      <c r="G7" s="40">
        <f t="shared" si="1"/>
        <v>1494.2000000000007</v>
      </c>
      <c r="H7" s="40">
        <f t="shared" si="2"/>
        <v>111.65404444167129</v>
      </c>
    </row>
    <row r="8" spans="1:8" ht="12.75">
      <c r="A8" s="41" t="s">
        <v>85</v>
      </c>
      <c r="B8" s="42">
        <v>10302</v>
      </c>
      <c r="C8" s="43">
        <v>19305.2</v>
      </c>
      <c r="D8" s="43">
        <v>14315.5</v>
      </c>
      <c r="E8" s="41">
        <f t="shared" si="0"/>
        <v>74.15359592234216</v>
      </c>
      <c r="F8" s="43">
        <v>12821.3</v>
      </c>
      <c r="G8" s="41">
        <f t="shared" si="1"/>
        <v>1494.2000000000007</v>
      </c>
      <c r="H8" s="41">
        <f t="shared" si="2"/>
        <v>111.65404444167129</v>
      </c>
    </row>
    <row r="9" spans="1:8" ht="13.5">
      <c r="A9" s="38" t="s">
        <v>86</v>
      </c>
      <c r="B9" s="39">
        <v>10500</v>
      </c>
      <c r="C9" s="38">
        <f>C11+C12+C13+C10</f>
        <v>27058.3</v>
      </c>
      <c r="D9" s="38">
        <f>D11+D12+D13+D10</f>
        <v>15783.8</v>
      </c>
      <c r="E9" s="38">
        <f t="shared" si="0"/>
        <v>58.33256339090038</v>
      </c>
      <c r="F9" s="38">
        <f>F11+F12+F13</f>
        <v>14783.2</v>
      </c>
      <c r="G9" s="40">
        <f aca="true" t="shared" si="3" ref="G9:G15">D9-F9</f>
        <v>1000.5999999999985</v>
      </c>
      <c r="H9" s="40">
        <f t="shared" si="2"/>
        <v>106.76849396612369</v>
      </c>
    </row>
    <row r="10" spans="1:8" ht="25.5">
      <c r="A10" s="41" t="s">
        <v>144</v>
      </c>
      <c r="B10" s="39">
        <v>10501</v>
      </c>
      <c r="C10" s="45">
        <v>7756.8</v>
      </c>
      <c r="D10" s="45">
        <v>7653.3</v>
      </c>
      <c r="E10" s="46">
        <f>D10/C10*100</f>
        <v>98.66568688118812</v>
      </c>
      <c r="F10" s="45">
        <v>0</v>
      </c>
      <c r="G10" s="41">
        <f>D10-F10</f>
        <v>7653.3</v>
      </c>
      <c r="H10" s="47" t="s">
        <v>122</v>
      </c>
    </row>
    <row r="11" spans="1:8" ht="12.75">
      <c r="A11" s="41" t="s">
        <v>87</v>
      </c>
      <c r="B11" s="42">
        <v>10502</v>
      </c>
      <c r="C11" s="43">
        <v>3613.3</v>
      </c>
      <c r="D11" s="43">
        <v>3401.2</v>
      </c>
      <c r="E11" s="41">
        <f t="shared" si="0"/>
        <v>94.13001964962776</v>
      </c>
      <c r="F11" s="43">
        <v>9825.1</v>
      </c>
      <c r="G11" s="41">
        <f t="shared" si="3"/>
        <v>-6423.900000000001</v>
      </c>
      <c r="H11" s="41">
        <f aca="true" t="shared" si="4" ref="H11:H23">D11/F11*100</f>
        <v>34.61745936428128</v>
      </c>
    </row>
    <row r="12" spans="1:8" ht="12.75">
      <c r="A12" s="41" t="s">
        <v>88</v>
      </c>
      <c r="B12" s="42">
        <v>10503</v>
      </c>
      <c r="C12" s="43">
        <v>1506.8</v>
      </c>
      <c r="D12" s="43">
        <v>1745.9</v>
      </c>
      <c r="E12" s="41">
        <f t="shared" si="0"/>
        <v>115.86806477302896</v>
      </c>
      <c r="F12" s="43">
        <v>1420.8</v>
      </c>
      <c r="G12" s="41">
        <f t="shared" si="3"/>
        <v>325.10000000000014</v>
      </c>
      <c r="H12" s="41">
        <f t="shared" si="4"/>
        <v>122.88147522522523</v>
      </c>
    </row>
    <row r="13" spans="1:8" ht="12.75">
      <c r="A13" s="41" t="s">
        <v>89</v>
      </c>
      <c r="B13" s="42">
        <v>10504</v>
      </c>
      <c r="C13" s="43">
        <v>14181.4</v>
      </c>
      <c r="D13" s="43">
        <v>2983.4</v>
      </c>
      <c r="E13" s="41">
        <f t="shared" si="0"/>
        <v>21.037415205832993</v>
      </c>
      <c r="F13" s="43">
        <v>3537.3</v>
      </c>
      <c r="G13" s="41">
        <f t="shared" si="3"/>
        <v>-553.9000000000001</v>
      </c>
      <c r="H13" s="41">
        <f t="shared" si="4"/>
        <v>84.34116416475842</v>
      </c>
    </row>
    <row r="14" spans="1:8" ht="13.5">
      <c r="A14" s="38" t="s">
        <v>90</v>
      </c>
      <c r="B14" s="39">
        <v>10600</v>
      </c>
      <c r="C14" s="38">
        <f>C15+C16+C17</f>
        <v>63215.4</v>
      </c>
      <c r="D14" s="38">
        <f>D15+D16+D17</f>
        <v>25928.699999999997</v>
      </c>
      <c r="E14" s="38">
        <f t="shared" si="0"/>
        <v>41.016429540903005</v>
      </c>
      <c r="F14" s="38">
        <f>F15+F16+F17</f>
        <v>29429.7</v>
      </c>
      <c r="G14" s="40">
        <f t="shared" si="3"/>
        <v>-3501.0000000000036</v>
      </c>
      <c r="H14" s="40">
        <f t="shared" si="4"/>
        <v>88.10385426966634</v>
      </c>
    </row>
    <row r="15" spans="1:8" ht="12.75">
      <c r="A15" s="41" t="s">
        <v>123</v>
      </c>
      <c r="B15" s="42">
        <v>10601</v>
      </c>
      <c r="C15" s="43">
        <v>15210.1</v>
      </c>
      <c r="D15" s="43">
        <v>1446.1</v>
      </c>
      <c r="E15" s="41">
        <f t="shared" si="0"/>
        <v>9.507498307045974</v>
      </c>
      <c r="F15" s="43">
        <v>2069.2</v>
      </c>
      <c r="G15" s="41">
        <f t="shared" si="3"/>
        <v>-623.0999999999999</v>
      </c>
      <c r="H15" s="41">
        <f t="shared" si="4"/>
        <v>69.88691281654746</v>
      </c>
    </row>
    <row r="16" spans="1:8" ht="12.75">
      <c r="A16" s="41" t="s">
        <v>124</v>
      </c>
      <c r="B16" s="42">
        <v>10605</v>
      </c>
      <c r="C16" s="41">
        <v>122.8</v>
      </c>
      <c r="D16" s="41">
        <v>70</v>
      </c>
      <c r="E16" s="47">
        <f>D16/C16*100</f>
        <v>57.00325732899023</v>
      </c>
      <c r="F16" s="41">
        <v>126</v>
      </c>
      <c r="G16" s="41">
        <f aca="true" t="shared" si="5" ref="G16:G26">D16-F16</f>
        <v>-56</v>
      </c>
      <c r="H16" s="41">
        <f t="shared" si="4"/>
        <v>55.55555555555556</v>
      </c>
    </row>
    <row r="17" spans="1:8" ht="15">
      <c r="A17" s="48" t="s">
        <v>135</v>
      </c>
      <c r="B17" s="49">
        <v>10606</v>
      </c>
      <c r="C17" s="46">
        <f>C18+C19</f>
        <v>47882.5</v>
      </c>
      <c r="D17" s="46">
        <f>D18+D19</f>
        <v>24412.6</v>
      </c>
      <c r="E17" s="46">
        <f t="shared" si="0"/>
        <v>50.98438886858455</v>
      </c>
      <c r="F17" s="46">
        <f>F18+F19</f>
        <v>27234.5</v>
      </c>
      <c r="G17" s="41">
        <f t="shared" si="5"/>
        <v>-2821.9000000000015</v>
      </c>
      <c r="H17" s="41">
        <f t="shared" si="4"/>
        <v>89.6385099781527</v>
      </c>
    </row>
    <row r="18" spans="1:8" ht="12.75">
      <c r="A18" s="41" t="s">
        <v>131</v>
      </c>
      <c r="B18" s="42">
        <v>10606</v>
      </c>
      <c r="C18" s="41">
        <v>25599.7</v>
      </c>
      <c r="D18" s="41">
        <v>21259.3</v>
      </c>
      <c r="E18" s="46">
        <f t="shared" si="0"/>
        <v>83.04511380992746</v>
      </c>
      <c r="F18" s="47">
        <v>21537.7</v>
      </c>
      <c r="G18" s="41">
        <f t="shared" si="5"/>
        <v>-278.40000000000146</v>
      </c>
      <c r="H18" s="41">
        <f t="shared" si="4"/>
        <v>98.70738286817998</v>
      </c>
    </row>
    <row r="19" spans="1:8" ht="12.75">
      <c r="A19" s="41" t="s">
        <v>132</v>
      </c>
      <c r="B19" s="42">
        <v>10606</v>
      </c>
      <c r="C19" s="50">
        <v>22282.8</v>
      </c>
      <c r="D19" s="50">
        <v>3153.3</v>
      </c>
      <c r="E19" s="46">
        <f t="shared" si="0"/>
        <v>14.151273628089827</v>
      </c>
      <c r="F19" s="50">
        <v>5696.8</v>
      </c>
      <c r="G19" s="41">
        <f t="shared" si="5"/>
        <v>-2543.5</v>
      </c>
      <c r="H19" s="41">
        <f t="shared" si="4"/>
        <v>55.35212751018116</v>
      </c>
    </row>
    <row r="20" spans="1:8" ht="30" customHeight="1">
      <c r="A20" s="38" t="s">
        <v>91</v>
      </c>
      <c r="B20" s="39">
        <v>10700</v>
      </c>
      <c r="C20" s="38">
        <f>C21</f>
        <v>1586.7</v>
      </c>
      <c r="D20" s="38">
        <f>D21</f>
        <v>2368.4</v>
      </c>
      <c r="E20" s="38">
        <f t="shared" si="0"/>
        <v>149.26577172748472</v>
      </c>
      <c r="F20" s="38">
        <f>F21</f>
        <v>1021.4</v>
      </c>
      <c r="G20" s="40">
        <f t="shared" si="5"/>
        <v>1347</v>
      </c>
      <c r="H20" s="40">
        <f t="shared" si="4"/>
        <v>231.87781476404936</v>
      </c>
    </row>
    <row r="21" spans="1:8" ht="25.5">
      <c r="A21" s="41" t="s">
        <v>92</v>
      </c>
      <c r="B21" s="42">
        <v>10701</v>
      </c>
      <c r="C21" s="43">
        <v>1586.7</v>
      </c>
      <c r="D21" s="43">
        <v>2368.4</v>
      </c>
      <c r="E21" s="41">
        <f t="shared" si="0"/>
        <v>149.26577172748472</v>
      </c>
      <c r="F21" s="43">
        <v>1021.4</v>
      </c>
      <c r="G21" s="41">
        <f t="shared" si="5"/>
        <v>1347</v>
      </c>
      <c r="H21" s="41">
        <f t="shared" si="4"/>
        <v>231.87781476404936</v>
      </c>
    </row>
    <row r="22" spans="1:8" ht="13.5">
      <c r="A22" s="38" t="s">
        <v>93</v>
      </c>
      <c r="B22" s="39">
        <v>10800</v>
      </c>
      <c r="C22" s="38">
        <f>SUM(C23:C24)</f>
        <v>3853</v>
      </c>
      <c r="D22" s="38">
        <f>SUM(D23:D24)</f>
        <v>3400.4</v>
      </c>
      <c r="E22" s="38">
        <f t="shared" si="0"/>
        <v>88.25330910978458</v>
      </c>
      <c r="F22" s="38">
        <f>SUM(F23:F24)</f>
        <v>3307.6</v>
      </c>
      <c r="G22" s="40">
        <f t="shared" si="5"/>
        <v>92.80000000000018</v>
      </c>
      <c r="H22" s="40">
        <f t="shared" si="4"/>
        <v>102.80565969282864</v>
      </c>
    </row>
    <row r="23" spans="1:8" ht="25.5">
      <c r="A23" s="41" t="s">
        <v>94</v>
      </c>
      <c r="B23" s="42">
        <v>10803</v>
      </c>
      <c r="C23" s="43">
        <v>3848</v>
      </c>
      <c r="D23" s="43">
        <v>3400.4</v>
      </c>
      <c r="E23" s="41">
        <f t="shared" si="0"/>
        <v>88.36798336798337</v>
      </c>
      <c r="F23" s="43">
        <v>3297.6</v>
      </c>
      <c r="G23" s="41">
        <f t="shared" si="5"/>
        <v>102.80000000000018</v>
      </c>
      <c r="H23" s="41">
        <f t="shared" si="4"/>
        <v>103.11741872877245</v>
      </c>
    </row>
    <row r="24" spans="1:8" ht="12.75">
      <c r="A24" s="51" t="s">
        <v>125</v>
      </c>
      <c r="B24" s="42">
        <v>10807</v>
      </c>
      <c r="C24" s="43">
        <v>5</v>
      </c>
      <c r="D24" s="43">
        <v>0</v>
      </c>
      <c r="E24" s="47" t="s">
        <v>122</v>
      </c>
      <c r="F24" s="43">
        <v>10</v>
      </c>
      <c r="G24" s="41">
        <f t="shared" si="5"/>
        <v>-10</v>
      </c>
      <c r="H24" s="47" t="s">
        <v>122</v>
      </c>
    </row>
    <row r="25" spans="1:8" ht="27">
      <c r="A25" s="38" t="s">
        <v>95</v>
      </c>
      <c r="B25" s="39">
        <v>10900</v>
      </c>
      <c r="C25" s="38">
        <f>C26+C27</f>
        <v>4.8</v>
      </c>
      <c r="D25" s="38">
        <f>D26+D27</f>
        <v>4.9</v>
      </c>
      <c r="E25" s="40">
        <f>D25/C25*100</f>
        <v>102.08333333333334</v>
      </c>
      <c r="F25" s="38">
        <f>F26+F27</f>
        <v>20.799999999999997</v>
      </c>
      <c r="G25" s="40">
        <f t="shared" si="5"/>
        <v>-15.899999999999997</v>
      </c>
      <c r="H25" s="52">
        <f aca="true" t="shared" si="6" ref="H25:H31">D25/F25*100</f>
        <v>23.557692307692314</v>
      </c>
    </row>
    <row r="26" spans="1:8" ht="12.75">
      <c r="A26" s="41" t="s">
        <v>96</v>
      </c>
      <c r="B26" s="42">
        <v>10906</v>
      </c>
      <c r="C26" s="43">
        <v>4.8</v>
      </c>
      <c r="D26" s="43">
        <v>1.8</v>
      </c>
      <c r="E26" s="47">
        <f>D26/C26*100</f>
        <v>37.5</v>
      </c>
      <c r="F26" s="43">
        <v>11.6</v>
      </c>
      <c r="G26" s="41">
        <f t="shared" si="5"/>
        <v>-9.799999999999999</v>
      </c>
      <c r="H26" s="47">
        <f t="shared" si="6"/>
        <v>15.517241379310345</v>
      </c>
    </row>
    <row r="27" spans="1:8" ht="25.5">
      <c r="A27" s="41" t="s">
        <v>97</v>
      </c>
      <c r="B27" s="42">
        <v>10907</v>
      </c>
      <c r="C27" s="43">
        <v>0</v>
      </c>
      <c r="D27" s="43">
        <v>3.1</v>
      </c>
      <c r="E27" s="47" t="s">
        <v>122</v>
      </c>
      <c r="F27" s="43">
        <v>9.2</v>
      </c>
      <c r="G27" s="41">
        <f>D27-F27</f>
        <v>-6.1</v>
      </c>
      <c r="H27" s="47">
        <f t="shared" si="6"/>
        <v>33.69565217391305</v>
      </c>
    </row>
    <row r="28" spans="1:8" ht="13.5">
      <c r="A28" s="53" t="s">
        <v>117</v>
      </c>
      <c r="B28" s="54"/>
      <c r="C28" s="53">
        <f>C29+C33+C35+C37+C40+C41</f>
        <v>63115</v>
      </c>
      <c r="D28" s="53">
        <f>D29+D33+D35+D37+D40+D41</f>
        <v>21917.900000000005</v>
      </c>
      <c r="E28" s="53">
        <f t="shared" si="0"/>
        <v>34.726927037946616</v>
      </c>
      <c r="F28" s="53">
        <f>F29+F33+F35+F37+F40+F41</f>
        <v>27110.8</v>
      </c>
      <c r="G28" s="55">
        <f aca="true" t="shared" si="7" ref="G28:G34">D28-F28</f>
        <v>-5192.899999999994</v>
      </c>
      <c r="H28" s="56">
        <f t="shared" si="6"/>
        <v>80.84564085161635</v>
      </c>
    </row>
    <row r="29" spans="1:8" ht="40.5">
      <c r="A29" s="38" t="s">
        <v>98</v>
      </c>
      <c r="B29" s="39">
        <v>11100</v>
      </c>
      <c r="C29" s="38">
        <f>C30+C31+C32</f>
        <v>15922.3</v>
      </c>
      <c r="D29" s="38">
        <f>D30+D31+D32</f>
        <v>11734.100000000002</v>
      </c>
      <c r="E29" s="38">
        <f t="shared" si="0"/>
        <v>73.69601125465543</v>
      </c>
      <c r="F29" s="38">
        <f>F30+F31+F32</f>
        <v>11808.4</v>
      </c>
      <c r="G29" s="40">
        <f t="shared" si="7"/>
        <v>-74.29999999999745</v>
      </c>
      <c r="H29" s="40">
        <f t="shared" si="6"/>
        <v>99.37078689746285</v>
      </c>
    </row>
    <row r="30" spans="1:8" ht="24.75" customHeight="1">
      <c r="A30" s="46" t="s">
        <v>99</v>
      </c>
      <c r="B30" s="49">
        <v>11105</v>
      </c>
      <c r="C30" s="46">
        <v>10850.6</v>
      </c>
      <c r="D30" s="46">
        <v>7640.6</v>
      </c>
      <c r="E30" s="46">
        <f t="shared" si="0"/>
        <v>70.41638250419332</v>
      </c>
      <c r="F30" s="46">
        <v>8334</v>
      </c>
      <c r="G30" s="41">
        <f t="shared" si="7"/>
        <v>-693.3999999999996</v>
      </c>
      <c r="H30" s="41">
        <f t="shared" si="6"/>
        <v>91.67986561075114</v>
      </c>
    </row>
    <row r="31" spans="1:8" ht="16.5" customHeight="1">
      <c r="A31" s="46" t="s">
        <v>100</v>
      </c>
      <c r="B31" s="49">
        <v>11105</v>
      </c>
      <c r="C31" s="46">
        <v>4971.7</v>
      </c>
      <c r="D31" s="46">
        <v>4069.8</v>
      </c>
      <c r="E31" s="46">
        <f t="shared" si="0"/>
        <v>81.85932377255266</v>
      </c>
      <c r="F31" s="46">
        <v>3474.4</v>
      </c>
      <c r="G31" s="41">
        <f t="shared" si="7"/>
        <v>595.4000000000001</v>
      </c>
      <c r="H31" s="41">
        <f t="shared" si="6"/>
        <v>117.13677181671656</v>
      </c>
    </row>
    <row r="32" spans="1:8" ht="12.75">
      <c r="A32" s="41" t="s">
        <v>101</v>
      </c>
      <c r="B32" s="42">
        <v>11107</v>
      </c>
      <c r="C32" s="41">
        <v>100</v>
      </c>
      <c r="D32" s="41">
        <v>23.7</v>
      </c>
      <c r="E32" s="57">
        <f>D32/C32*100</f>
        <v>23.7</v>
      </c>
      <c r="F32" s="41">
        <v>0</v>
      </c>
      <c r="G32" s="41">
        <f t="shared" si="7"/>
        <v>23.7</v>
      </c>
      <c r="H32" s="47" t="s">
        <v>122</v>
      </c>
    </row>
    <row r="33" spans="1:8" ht="27">
      <c r="A33" s="38" t="s">
        <v>102</v>
      </c>
      <c r="B33" s="39">
        <v>11200</v>
      </c>
      <c r="C33" s="38">
        <f>C34</f>
        <v>2287.1</v>
      </c>
      <c r="D33" s="38">
        <f>D34</f>
        <v>719.4</v>
      </c>
      <c r="E33" s="38">
        <f t="shared" si="0"/>
        <v>31.45468059988632</v>
      </c>
      <c r="F33" s="38">
        <f>F34</f>
        <v>2125</v>
      </c>
      <c r="G33" s="40">
        <f t="shared" si="7"/>
        <v>-1405.6</v>
      </c>
      <c r="H33" s="40">
        <f aca="true" t="shared" si="8" ref="H33:H38">D33/F33*100</f>
        <v>33.85411764705882</v>
      </c>
    </row>
    <row r="34" spans="1:8" ht="25.5">
      <c r="A34" s="41" t="s">
        <v>103</v>
      </c>
      <c r="B34" s="42">
        <v>11201</v>
      </c>
      <c r="C34" s="43">
        <v>2287.1</v>
      </c>
      <c r="D34" s="43">
        <v>719.4</v>
      </c>
      <c r="E34" s="41">
        <f t="shared" si="0"/>
        <v>31.45468059988632</v>
      </c>
      <c r="F34" s="43">
        <v>2125</v>
      </c>
      <c r="G34" s="41">
        <f t="shared" si="7"/>
        <v>-1405.6</v>
      </c>
      <c r="H34" s="41">
        <f t="shared" si="8"/>
        <v>33.85411764705882</v>
      </c>
    </row>
    <row r="35" spans="1:8" ht="27">
      <c r="A35" s="38" t="s">
        <v>104</v>
      </c>
      <c r="B35" s="44">
        <v>11300</v>
      </c>
      <c r="C35" s="40">
        <f>C36</f>
        <v>879.2</v>
      </c>
      <c r="D35" s="40">
        <f>D36</f>
        <v>662.7</v>
      </c>
      <c r="E35" s="40">
        <f>D35/C35*100</f>
        <v>75.37534121929028</v>
      </c>
      <c r="F35" s="40">
        <f>F36</f>
        <v>606.1</v>
      </c>
      <c r="G35" s="40">
        <f aca="true" t="shared" si="9" ref="G35:G50">D35-F35</f>
        <v>56.60000000000002</v>
      </c>
      <c r="H35" s="40">
        <f t="shared" si="8"/>
        <v>109.33839300445472</v>
      </c>
    </row>
    <row r="36" spans="1:8" ht="12.75">
      <c r="A36" s="41" t="s">
        <v>118</v>
      </c>
      <c r="B36" s="42">
        <v>11302</v>
      </c>
      <c r="C36" s="43">
        <v>879.2</v>
      </c>
      <c r="D36" s="41">
        <v>662.7</v>
      </c>
      <c r="E36" s="41">
        <f>D36/C36*100</f>
        <v>75.37534121929028</v>
      </c>
      <c r="F36" s="43">
        <v>606.1</v>
      </c>
      <c r="G36" s="41">
        <f t="shared" si="9"/>
        <v>56.60000000000002</v>
      </c>
      <c r="H36" s="41">
        <f t="shared" si="8"/>
        <v>109.33839300445472</v>
      </c>
    </row>
    <row r="37" spans="1:8" ht="27">
      <c r="A37" s="38" t="s">
        <v>105</v>
      </c>
      <c r="B37" s="39">
        <v>11400</v>
      </c>
      <c r="C37" s="38">
        <f>C38+C39</f>
        <v>40741.5</v>
      </c>
      <c r="D37" s="38">
        <f>D38+D39</f>
        <v>4732.3</v>
      </c>
      <c r="E37" s="38">
        <f t="shared" si="0"/>
        <v>11.615428985187094</v>
      </c>
      <c r="F37" s="38">
        <f>F38+F39</f>
        <v>7733.7</v>
      </c>
      <c r="G37" s="40">
        <f t="shared" si="9"/>
        <v>-3001.3999999999996</v>
      </c>
      <c r="H37" s="40">
        <f t="shared" si="8"/>
        <v>61.19063320273608</v>
      </c>
    </row>
    <row r="38" spans="1:8" ht="38.25">
      <c r="A38" s="41" t="s">
        <v>151</v>
      </c>
      <c r="B38" s="42">
        <v>11406</v>
      </c>
      <c r="C38" s="43">
        <v>23541.5</v>
      </c>
      <c r="D38" s="43">
        <v>4732.3</v>
      </c>
      <c r="E38" s="41">
        <f>D38/C38*100</f>
        <v>20.101947624407963</v>
      </c>
      <c r="F38" s="43">
        <v>7733.7</v>
      </c>
      <c r="G38" s="41">
        <f t="shared" si="9"/>
        <v>-3001.3999999999996</v>
      </c>
      <c r="H38" s="41">
        <f t="shared" si="8"/>
        <v>61.19063320273608</v>
      </c>
    </row>
    <row r="39" spans="1:8" ht="38.25">
      <c r="A39" s="41" t="s">
        <v>152</v>
      </c>
      <c r="B39" s="42">
        <v>11406</v>
      </c>
      <c r="C39" s="43">
        <v>17200</v>
      </c>
      <c r="D39" s="43">
        <v>0</v>
      </c>
      <c r="E39" s="47">
        <f>D39/C39*100</f>
        <v>0</v>
      </c>
      <c r="F39" s="41">
        <v>0</v>
      </c>
      <c r="G39" s="41">
        <f t="shared" si="9"/>
        <v>0</v>
      </c>
      <c r="H39" s="47" t="s">
        <v>122</v>
      </c>
    </row>
    <row r="40" spans="1:8" ht="18.75" customHeight="1">
      <c r="A40" s="38" t="s">
        <v>106</v>
      </c>
      <c r="B40" s="39">
        <v>11600</v>
      </c>
      <c r="C40" s="58">
        <v>3034.5</v>
      </c>
      <c r="D40" s="58">
        <v>3802.5</v>
      </c>
      <c r="E40" s="38">
        <f t="shared" si="0"/>
        <v>125.30894710825507</v>
      </c>
      <c r="F40" s="58">
        <v>4817.5</v>
      </c>
      <c r="G40" s="40">
        <f t="shared" si="9"/>
        <v>-1015</v>
      </c>
      <c r="H40" s="40">
        <f aca="true" t="shared" si="10" ref="H40:H47">D40/F40*100</f>
        <v>78.93098079916969</v>
      </c>
    </row>
    <row r="41" spans="1:8" ht="27">
      <c r="A41" s="38" t="s">
        <v>107</v>
      </c>
      <c r="B41" s="39">
        <v>11700</v>
      </c>
      <c r="C41" s="58">
        <v>250.4</v>
      </c>
      <c r="D41" s="58">
        <v>266.9</v>
      </c>
      <c r="E41" s="52" t="s">
        <v>122</v>
      </c>
      <c r="F41" s="58">
        <v>20.1</v>
      </c>
      <c r="G41" s="40">
        <f t="shared" si="9"/>
        <v>246.79999999999998</v>
      </c>
      <c r="H41" s="52">
        <f t="shared" si="10"/>
        <v>1327.8606965174126</v>
      </c>
    </row>
    <row r="42" spans="1:8" ht="12.75">
      <c r="A42" s="59" t="s">
        <v>108</v>
      </c>
      <c r="B42" s="60">
        <v>20000</v>
      </c>
      <c r="C42" s="59">
        <f>C43+C50+C49+C48</f>
        <v>721162.7999999999</v>
      </c>
      <c r="D42" s="59">
        <f>D43+D50+D49+D48</f>
        <v>404548.8</v>
      </c>
      <c r="E42" s="59">
        <f t="shared" si="0"/>
        <v>56.09673710291213</v>
      </c>
      <c r="F42" s="59">
        <f>F43+F50+F49+F48</f>
        <v>441941.5</v>
      </c>
      <c r="G42" s="59">
        <f t="shared" si="9"/>
        <v>-37392.70000000001</v>
      </c>
      <c r="H42" s="59">
        <f t="shared" si="10"/>
        <v>91.53899328304765</v>
      </c>
    </row>
    <row r="43" spans="1:8" ht="25.5">
      <c r="A43" s="41" t="s">
        <v>109</v>
      </c>
      <c r="B43" s="49">
        <v>20200</v>
      </c>
      <c r="C43" s="61">
        <f>C44+C45+C46+C47</f>
        <v>720812.7999999999</v>
      </c>
      <c r="D43" s="61">
        <f>D44+D45+D46+D47</f>
        <v>404185.8</v>
      </c>
      <c r="E43" s="46">
        <f t="shared" si="0"/>
        <v>56.073615784847334</v>
      </c>
      <c r="F43" s="61">
        <f>F44+F45+F46+F47</f>
        <v>441811.7</v>
      </c>
      <c r="G43" s="61">
        <f>G44+G45+G46+G47</f>
        <v>-37625.90000000003</v>
      </c>
      <c r="H43" s="41">
        <f t="shared" si="10"/>
        <v>91.48372485382346</v>
      </c>
    </row>
    <row r="44" spans="1:8" ht="12.75">
      <c r="A44" s="41" t="s">
        <v>126</v>
      </c>
      <c r="B44" s="42">
        <v>20210</v>
      </c>
      <c r="C44" s="43">
        <v>69247</v>
      </c>
      <c r="D44" s="43">
        <v>51935.4</v>
      </c>
      <c r="E44" s="41">
        <f t="shared" si="0"/>
        <v>75.00021661588228</v>
      </c>
      <c r="F44" s="43">
        <v>56350</v>
      </c>
      <c r="G44" s="41">
        <f t="shared" si="9"/>
        <v>-4414.5999999999985</v>
      </c>
      <c r="H44" s="41">
        <f t="shared" si="10"/>
        <v>92.16574977817214</v>
      </c>
    </row>
    <row r="45" spans="1:8" ht="12.75">
      <c r="A45" s="41" t="s">
        <v>127</v>
      </c>
      <c r="B45" s="42">
        <v>20220</v>
      </c>
      <c r="C45" s="43">
        <v>151192.4</v>
      </c>
      <c r="D45" s="43">
        <v>79035.4</v>
      </c>
      <c r="E45" s="41">
        <f t="shared" si="0"/>
        <v>52.27471751225591</v>
      </c>
      <c r="F45" s="43">
        <v>65772.1</v>
      </c>
      <c r="G45" s="41">
        <f t="shared" si="9"/>
        <v>13263.299999999988</v>
      </c>
      <c r="H45" s="41">
        <f t="shared" si="10"/>
        <v>120.16554131615077</v>
      </c>
    </row>
    <row r="46" spans="1:8" ht="12.75">
      <c r="A46" s="41" t="s">
        <v>128</v>
      </c>
      <c r="B46" s="42">
        <v>20230</v>
      </c>
      <c r="C46" s="43">
        <v>391051.2</v>
      </c>
      <c r="D46" s="43">
        <v>268758.3</v>
      </c>
      <c r="E46" s="41">
        <f t="shared" si="0"/>
        <v>68.72713854349507</v>
      </c>
      <c r="F46" s="43">
        <v>249689.6</v>
      </c>
      <c r="G46" s="41">
        <f t="shared" si="9"/>
        <v>19068.699999999983</v>
      </c>
      <c r="H46" s="41">
        <f t="shared" si="10"/>
        <v>107.63696205208386</v>
      </c>
    </row>
    <row r="47" spans="1:8" ht="12.75">
      <c r="A47" s="41" t="s">
        <v>150</v>
      </c>
      <c r="B47" s="42">
        <v>20400</v>
      </c>
      <c r="C47" s="41">
        <v>109322.2</v>
      </c>
      <c r="D47" s="41">
        <v>4456.7</v>
      </c>
      <c r="E47" s="41">
        <f>D47/C47*100</f>
        <v>4.076665123826634</v>
      </c>
      <c r="F47" s="41">
        <v>70000</v>
      </c>
      <c r="G47" s="41">
        <f>D47-F47</f>
        <v>-65543.3</v>
      </c>
      <c r="H47" s="41">
        <f t="shared" si="10"/>
        <v>6.366714285714285</v>
      </c>
    </row>
    <row r="48" spans="1:8" ht="12.75">
      <c r="A48" s="41" t="s">
        <v>145</v>
      </c>
      <c r="B48" s="42">
        <v>20700</v>
      </c>
      <c r="C48" s="41">
        <v>350</v>
      </c>
      <c r="D48" s="41">
        <v>362</v>
      </c>
      <c r="E48" s="47" t="s">
        <v>122</v>
      </c>
      <c r="F48" s="41">
        <v>215</v>
      </c>
      <c r="G48" s="41">
        <f>D48-F48</f>
        <v>147</v>
      </c>
      <c r="H48" s="41">
        <f>D48/F48*100</f>
        <v>168.37209302325581</v>
      </c>
    </row>
    <row r="49" spans="1:8" ht="25.5">
      <c r="A49" s="41" t="s">
        <v>129</v>
      </c>
      <c r="B49" s="42">
        <v>21800</v>
      </c>
      <c r="C49" s="43">
        <v>0</v>
      </c>
      <c r="D49" s="43">
        <v>1507.7</v>
      </c>
      <c r="E49" s="47" t="s">
        <v>122</v>
      </c>
      <c r="F49" s="43">
        <v>0</v>
      </c>
      <c r="G49" s="41">
        <f t="shared" si="9"/>
        <v>1507.7</v>
      </c>
      <c r="H49" s="41" t="s">
        <v>122</v>
      </c>
    </row>
    <row r="50" spans="1:8" ht="25.5">
      <c r="A50" s="41" t="s">
        <v>130</v>
      </c>
      <c r="B50" s="42">
        <v>21900</v>
      </c>
      <c r="C50" s="41">
        <v>0</v>
      </c>
      <c r="D50" s="41">
        <v>-1506.7</v>
      </c>
      <c r="E50" s="47" t="s">
        <v>122</v>
      </c>
      <c r="F50" s="41">
        <v>-85.2</v>
      </c>
      <c r="G50" s="41">
        <f t="shared" si="9"/>
        <v>-1421.5</v>
      </c>
      <c r="H50" s="41">
        <f>D50/F50*100</f>
        <v>1768.4272300469484</v>
      </c>
    </row>
    <row r="51" spans="1:8" ht="14.25">
      <c r="A51" s="62" t="s">
        <v>110</v>
      </c>
      <c r="B51" s="63">
        <v>85000</v>
      </c>
      <c r="C51" s="64">
        <f>C3+C42</f>
        <v>1232439.1</v>
      </c>
      <c r="D51" s="64">
        <f>D3+D42</f>
        <v>693484.6000000001</v>
      </c>
      <c r="E51" s="65">
        <f t="shared" si="0"/>
        <v>56.26927935019265</v>
      </c>
      <c r="F51" s="64">
        <f>F3+F42</f>
        <v>822688.8</v>
      </c>
      <c r="G51" s="64">
        <f>G3+G42</f>
        <v>-129204.1999999999</v>
      </c>
      <c r="H51" s="66">
        <f>D51/F51*100</f>
        <v>84.29488769021775</v>
      </c>
    </row>
    <row r="52" spans="1:8" ht="12.75">
      <c r="A52" s="31" t="s">
        <v>2</v>
      </c>
      <c r="B52" s="9"/>
      <c r="C52" s="1"/>
      <c r="D52" s="1"/>
      <c r="E52" s="1"/>
      <c r="F52" s="1"/>
      <c r="G52" s="2"/>
      <c r="H52" s="1"/>
    </row>
    <row r="53" spans="1:8" ht="12.75">
      <c r="A53" s="25" t="s">
        <v>3</v>
      </c>
      <c r="B53" s="19" t="s">
        <v>4</v>
      </c>
      <c r="C53" s="10">
        <f>SUM(C54:C61)</f>
        <v>115885.7</v>
      </c>
      <c r="D53" s="10">
        <f>SUM(D54:D61)</f>
        <v>76397.70000000001</v>
      </c>
      <c r="E53" s="10">
        <f aca="true" t="shared" si="11" ref="E53:E68">D53/C53*100</f>
        <v>65.92504510910321</v>
      </c>
      <c r="F53" s="10">
        <f>SUM(F54:F61)</f>
        <v>75263.9</v>
      </c>
      <c r="G53" s="10">
        <f>SUM(G54:G61)</f>
        <v>1133.7999999999984</v>
      </c>
      <c r="H53" s="10">
        <f>D53/F53*100</f>
        <v>101.50643269881047</v>
      </c>
    </row>
    <row r="54" spans="1:8" ht="38.25">
      <c r="A54" s="23" t="s">
        <v>77</v>
      </c>
      <c r="B54" s="20" t="s">
        <v>73</v>
      </c>
      <c r="C54" s="11">
        <v>4677</v>
      </c>
      <c r="D54" s="11">
        <v>3420.3</v>
      </c>
      <c r="E54" s="11">
        <f>D54/C54*100</f>
        <v>73.1302116741501</v>
      </c>
      <c r="F54" s="11">
        <v>2575.5</v>
      </c>
      <c r="G54" s="11">
        <f aca="true" t="shared" si="12" ref="G54:G61">SUM(D54-F54)</f>
        <v>844.8000000000002</v>
      </c>
      <c r="H54" s="13">
        <f aca="true" t="shared" si="13" ref="H54:H100">D54/F54*100</f>
        <v>132.8013977868375</v>
      </c>
    </row>
    <row r="55" spans="1:8" ht="51">
      <c r="A55" s="24" t="s">
        <v>5</v>
      </c>
      <c r="B55" s="21" t="s">
        <v>6</v>
      </c>
      <c r="C55" s="12">
        <v>7556.4</v>
      </c>
      <c r="D55" s="12">
        <v>4923.9</v>
      </c>
      <c r="E55" s="12">
        <f t="shared" si="11"/>
        <v>65.16198189614101</v>
      </c>
      <c r="F55" s="12">
        <v>4891.2</v>
      </c>
      <c r="G55" s="12">
        <f t="shared" si="12"/>
        <v>32.69999999999982</v>
      </c>
      <c r="H55" s="13">
        <f t="shared" si="13"/>
        <v>100.66854759568204</v>
      </c>
    </row>
    <row r="56" spans="1:8" ht="51">
      <c r="A56" s="24" t="s">
        <v>7</v>
      </c>
      <c r="B56" s="21" t="s">
        <v>8</v>
      </c>
      <c r="C56" s="12">
        <v>54926.1</v>
      </c>
      <c r="D56" s="12">
        <v>37789.6</v>
      </c>
      <c r="E56" s="12">
        <f>D56/C56*100</f>
        <v>68.80080690236518</v>
      </c>
      <c r="F56" s="12">
        <v>36680.4</v>
      </c>
      <c r="G56" s="12">
        <f t="shared" si="12"/>
        <v>1109.199999999997</v>
      </c>
      <c r="H56" s="13">
        <f t="shared" si="13"/>
        <v>103.02395829925517</v>
      </c>
    </row>
    <row r="57" spans="1:8" ht="12.75">
      <c r="A57" s="24" t="s">
        <v>121</v>
      </c>
      <c r="B57" s="21" t="s">
        <v>120</v>
      </c>
      <c r="C57" s="12">
        <v>3.3</v>
      </c>
      <c r="D57" s="12">
        <v>3.3</v>
      </c>
      <c r="E57" s="12">
        <f>D57/C57*100</f>
        <v>100</v>
      </c>
      <c r="F57" s="12">
        <v>3.6</v>
      </c>
      <c r="G57" s="12">
        <f t="shared" si="12"/>
        <v>-0.30000000000000027</v>
      </c>
      <c r="H57" s="13">
        <f t="shared" si="13"/>
        <v>91.66666666666666</v>
      </c>
    </row>
    <row r="58" spans="1:8" ht="38.25">
      <c r="A58" s="24" t="s">
        <v>9</v>
      </c>
      <c r="B58" s="21" t="s">
        <v>10</v>
      </c>
      <c r="C58" s="12">
        <v>11245.5</v>
      </c>
      <c r="D58" s="12">
        <v>8326.1</v>
      </c>
      <c r="E58" s="12">
        <f t="shared" si="11"/>
        <v>74.03939353519185</v>
      </c>
      <c r="F58" s="12">
        <v>7823.4</v>
      </c>
      <c r="G58" s="12">
        <f t="shared" si="12"/>
        <v>502.7000000000007</v>
      </c>
      <c r="H58" s="13">
        <f t="shared" si="13"/>
        <v>106.42559500984228</v>
      </c>
    </row>
    <row r="59" spans="1:8" ht="12.75">
      <c r="A59" s="24" t="s">
        <v>133</v>
      </c>
      <c r="B59" s="22" t="s">
        <v>134</v>
      </c>
      <c r="C59" s="12">
        <v>2300</v>
      </c>
      <c r="D59" s="12">
        <v>2300</v>
      </c>
      <c r="E59" s="12">
        <f t="shared" si="11"/>
        <v>100</v>
      </c>
      <c r="F59" s="12">
        <v>1362</v>
      </c>
      <c r="G59" s="12">
        <f t="shared" si="12"/>
        <v>938</v>
      </c>
      <c r="H59" s="13" t="s">
        <v>122</v>
      </c>
    </row>
    <row r="60" spans="1:8" ht="12.75">
      <c r="A60" s="24" t="s">
        <v>11</v>
      </c>
      <c r="B60" s="21" t="s">
        <v>50</v>
      </c>
      <c r="C60" s="12">
        <v>3927.7</v>
      </c>
      <c r="D60" s="12">
        <v>0</v>
      </c>
      <c r="E60" s="12">
        <f t="shared" si="11"/>
        <v>0</v>
      </c>
      <c r="F60" s="12">
        <v>0</v>
      </c>
      <c r="G60" s="12">
        <f t="shared" si="12"/>
        <v>0</v>
      </c>
      <c r="H60" s="13" t="s">
        <v>122</v>
      </c>
    </row>
    <row r="61" spans="1:8" ht="12.75">
      <c r="A61" s="24" t="s">
        <v>12</v>
      </c>
      <c r="B61" s="21" t="s">
        <v>52</v>
      </c>
      <c r="C61" s="12">
        <v>31249.7</v>
      </c>
      <c r="D61" s="12">
        <v>19634.5</v>
      </c>
      <c r="E61" s="12">
        <f t="shared" si="11"/>
        <v>62.83100317763051</v>
      </c>
      <c r="F61" s="12">
        <v>21927.8</v>
      </c>
      <c r="G61" s="12">
        <f t="shared" si="12"/>
        <v>-2293.2999999999993</v>
      </c>
      <c r="H61" s="13">
        <f t="shared" si="13"/>
        <v>89.54158647926377</v>
      </c>
    </row>
    <row r="62" spans="1:8" ht="12.75">
      <c r="A62" s="25" t="s">
        <v>71</v>
      </c>
      <c r="B62" s="26" t="s">
        <v>68</v>
      </c>
      <c r="C62" s="10">
        <f>SUM(C63:C64)</f>
        <v>953</v>
      </c>
      <c r="D62" s="10">
        <f>SUM(D63:D64)</f>
        <v>498.7</v>
      </c>
      <c r="E62" s="10">
        <f>SUM(D62/C62*100)</f>
        <v>52.329485834207766</v>
      </c>
      <c r="F62" s="10">
        <f>SUM(F63:F64)</f>
        <v>507.7</v>
      </c>
      <c r="G62" s="10">
        <f>SUM(G63:G64)</f>
        <v>-9</v>
      </c>
      <c r="H62" s="10">
        <f t="shared" si="13"/>
        <v>98.2272995863699</v>
      </c>
    </row>
    <row r="63" spans="1:8" ht="12.75">
      <c r="A63" s="23" t="s">
        <v>78</v>
      </c>
      <c r="B63" s="20" t="s">
        <v>74</v>
      </c>
      <c r="C63" s="11">
        <v>892</v>
      </c>
      <c r="D63" s="11">
        <v>472.7</v>
      </c>
      <c r="E63" s="11">
        <f>D63/C63*100</f>
        <v>52.993273542600896</v>
      </c>
      <c r="F63" s="11">
        <v>486.2</v>
      </c>
      <c r="G63" s="11">
        <f>SUM(D63-F63)</f>
        <v>-13.5</v>
      </c>
      <c r="H63" s="13">
        <f t="shared" si="13"/>
        <v>97.2233648704237</v>
      </c>
    </row>
    <row r="64" spans="1:8" ht="12.75">
      <c r="A64" s="24" t="s">
        <v>70</v>
      </c>
      <c r="B64" s="22" t="s">
        <v>69</v>
      </c>
      <c r="C64" s="12">
        <v>61</v>
      </c>
      <c r="D64" s="12">
        <v>26</v>
      </c>
      <c r="E64" s="12">
        <f>SUM(D64/C64*100)</f>
        <v>42.62295081967213</v>
      </c>
      <c r="F64" s="12">
        <v>21.5</v>
      </c>
      <c r="G64" s="12">
        <f>SUM(D64-F64)</f>
        <v>4.5</v>
      </c>
      <c r="H64" s="13">
        <f t="shared" si="13"/>
        <v>120.93023255813952</v>
      </c>
    </row>
    <row r="65" spans="1:8" ht="25.5">
      <c r="A65" s="25" t="s">
        <v>13</v>
      </c>
      <c r="B65" s="19" t="s">
        <v>14</v>
      </c>
      <c r="C65" s="10">
        <f>C66+C67</f>
        <v>4947</v>
      </c>
      <c r="D65" s="10">
        <f>D66+D67</f>
        <v>2015.1</v>
      </c>
      <c r="E65" s="10">
        <f t="shared" si="11"/>
        <v>40.73377804730139</v>
      </c>
      <c r="F65" s="10">
        <f>F66+F67</f>
        <v>991.5</v>
      </c>
      <c r="G65" s="10">
        <f>D65-F65</f>
        <v>1023.5999999999999</v>
      </c>
      <c r="H65" s="10">
        <f t="shared" si="13"/>
        <v>203.2375189107413</v>
      </c>
    </row>
    <row r="66" spans="1:8" ht="12.75">
      <c r="A66" s="24" t="s">
        <v>141</v>
      </c>
      <c r="B66" s="21" t="s">
        <v>15</v>
      </c>
      <c r="C66" s="12">
        <v>347.3</v>
      </c>
      <c r="D66" s="12">
        <v>127.3</v>
      </c>
      <c r="E66" s="12">
        <f t="shared" si="11"/>
        <v>36.65418946156061</v>
      </c>
      <c r="F66" s="12"/>
      <c r="G66" s="12">
        <f>D66-F66</f>
        <v>127.3</v>
      </c>
      <c r="H66" s="13" t="s">
        <v>122</v>
      </c>
    </row>
    <row r="67" spans="1:8" ht="38.25">
      <c r="A67" s="24" t="s">
        <v>143</v>
      </c>
      <c r="B67" s="22" t="s">
        <v>142</v>
      </c>
      <c r="C67" s="12">
        <v>4599.7</v>
      </c>
      <c r="D67" s="12">
        <v>1887.8</v>
      </c>
      <c r="E67" s="12">
        <f>D67/C67*100</f>
        <v>41.04180707437442</v>
      </c>
      <c r="F67" s="12">
        <v>991.5</v>
      </c>
      <c r="G67" s="12">
        <f>D67-F67</f>
        <v>896.3</v>
      </c>
      <c r="H67" s="13">
        <f t="shared" si="13"/>
        <v>190.39838628340897</v>
      </c>
    </row>
    <row r="68" spans="1:8" ht="12.75">
      <c r="A68" s="25" t="s">
        <v>16</v>
      </c>
      <c r="B68" s="19" t="s">
        <v>17</v>
      </c>
      <c r="C68" s="10">
        <f>SUM(C69:C72)</f>
        <v>117140.59999999999</v>
      </c>
      <c r="D68" s="10">
        <f>SUM(D69:D72)</f>
        <v>43252.9</v>
      </c>
      <c r="E68" s="10">
        <f t="shared" si="11"/>
        <v>36.92391877794719</v>
      </c>
      <c r="F68" s="10">
        <f>SUM(F69:F72)</f>
        <v>79659.30000000002</v>
      </c>
      <c r="G68" s="10">
        <f>SUM(G69:G72)</f>
        <v>-36406.4</v>
      </c>
      <c r="H68" s="10">
        <f t="shared" si="13"/>
        <v>54.29736389850274</v>
      </c>
    </row>
    <row r="69" spans="1:8" ht="12.75">
      <c r="A69" s="27" t="s">
        <v>119</v>
      </c>
      <c r="B69" s="28" t="s">
        <v>113</v>
      </c>
      <c r="C69" s="13">
        <v>200</v>
      </c>
      <c r="D69" s="13">
        <v>0</v>
      </c>
      <c r="E69" s="12">
        <f>D69/C69*100</f>
        <v>0</v>
      </c>
      <c r="F69" s="13">
        <v>0</v>
      </c>
      <c r="G69" s="12">
        <f>SUM(D69-F69)</f>
        <v>0</v>
      </c>
      <c r="H69" s="13" t="s">
        <v>122</v>
      </c>
    </row>
    <row r="70" spans="1:8" ht="12.75">
      <c r="A70" s="24" t="s">
        <v>18</v>
      </c>
      <c r="B70" s="21" t="s">
        <v>19</v>
      </c>
      <c r="C70" s="12">
        <v>5750</v>
      </c>
      <c r="D70" s="12">
        <v>3871.9</v>
      </c>
      <c r="E70" s="12">
        <f>D70/C70*100</f>
        <v>67.33739130434783</v>
      </c>
      <c r="F70" s="12">
        <v>4257.1</v>
      </c>
      <c r="G70" s="12">
        <f>SUM(D70-F70)</f>
        <v>-385.2000000000003</v>
      </c>
      <c r="H70" s="13">
        <f t="shared" si="13"/>
        <v>90.95158676094054</v>
      </c>
    </row>
    <row r="71" spans="1:8" ht="12.75">
      <c r="A71" s="24" t="s">
        <v>111</v>
      </c>
      <c r="B71" s="21" t="s">
        <v>51</v>
      </c>
      <c r="C71" s="12">
        <v>109218.2</v>
      </c>
      <c r="D71" s="12">
        <v>39131</v>
      </c>
      <c r="E71" s="12">
        <f aca="true" t="shared" si="14" ref="E71:E100">D71/C71*100</f>
        <v>35.828277704631645</v>
      </c>
      <c r="F71" s="12">
        <v>75009.6</v>
      </c>
      <c r="G71" s="12">
        <f>SUM(D71-F71)</f>
        <v>-35878.600000000006</v>
      </c>
      <c r="H71" s="13">
        <f t="shared" si="13"/>
        <v>52.167989164053665</v>
      </c>
    </row>
    <row r="72" spans="1:8" ht="12.75">
      <c r="A72" s="24" t="s">
        <v>20</v>
      </c>
      <c r="B72" s="21" t="s">
        <v>21</v>
      </c>
      <c r="C72" s="12">
        <v>1972.4</v>
      </c>
      <c r="D72" s="12">
        <v>250</v>
      </c>
      <c r="E72" s="12">
        <f t="shared" si="14"/>
        <v>12.674913810586089</v>
      </c>
      <c r="F72" s="12">
        <v>392.6</v>
      </c>
      <c r="G72" s="12">
        <f>SUM(D72-F72)</f>
        <v>-142.60000000000002</v>
      </c>
      <c r="H72" s="13">
        <f t="shared" si="13"/>
        <v>63.67804381049413</v>
      </c>
    </row>
    <row r="73" spans="1:8" ht="12.75">
      <c r="A73" s="25" t="s">
        <v>22</v>
      </c>
      <c r="B73" s="19" t="s">
        <v>23</v>
      </c>
      <c r="C73" s="10">
        <f>SUM(C74:C77)</f>
        <v>276688.2</v>
      </c>
      <c r="D73" s="10">
        <f>SUM(D74:D77)</f>
        <v>90211.5</v>
      </c>
      <c r="E73" s="10">
        <f>D73/C73*100</f>
        <v>32.60402865030023</v>
      </c>
      <c r="F73" s="10">
        <f>SUM(F74:F77)</f>
        <v>168564.5</v>
      </c>
      <c r="G73" s="10">
        <f>SUM(G74:G77)</f>
        <v>-78353</v>
      </c>
      <c r="H73" s="10">
        <f t="shared" si="13"/>
        <v>53.517496269973805</v>
      </c>
    </row>
    <row r="74" spans="1:8" ht="12.75">
      <c r="A74" s="24" t="s">
        <v>61</v>
      </c>
      <c r="B74" s="22" t="s">
        <v>60</v>
      </c>
      <c r="C74" s="12">
        <v>12878.3</v>
      </c>
      <c r="D74" s="12">
        <v>6883.1</v>
      </c>
      <c r="E74" s="12">
        <f t="shared" si="14"/>
        <v>53.44727176723636</v>
      </c>
      <c r="F74" s="12">
        <v>4708.1</v>
      </c>
      <c r="G74" s="12">
        <f>SUM(D74-F74)</f>
        <v>2175</v>
      </c>
      <c r="H74" s="13">
        <f t="shared" si="13"/>
        <v>146.19697967332894</v>
      </c>
    </row>
    <row r="75" spans="1:8" ht="12.75">
      <c r="A75" s="24" t="s">
        <v>24</v>
      </c>
      <c r="B75" s="21" t="s">
        <v>25</v>
      </c>
      <c r="C75" s="12">
        <v>120909.1</v>
      </c>
      <c r="D75" s="12">
        <v>11458.2</v>
      </c>
      <c r="E75" s="12">
        <f t="shared" si="14"/>
        <v>9.476706054383003</v>
      </c>
      <c r="F75" s="12">
        <v>23411.4</v>
      </c>
      <c r="G75" s="12">
        <f>SUM(D75-F75)</f>
        <v>-11953.2</v>
      </c>
      <c r="H75" s="13">
        <f t="shared" si="13"/>
        <v>48.94282272738922</v>
      </c>
    </row>
    <row r="76" spans="1:8" ht="12.75">
      <c r="A76" s="24" t="s">
        <v>79</v>
      </c>
      <c r="B76" s="22" t="s">
        <v>75</v>
      </c>
      <c r="C76" s="12">
        <v>132789.5</v>
      </c>
      <c r="D76" s="12">
        <v>64388.8</v>
      </c>
      <c r="E76" s="12">
        <f t="shared" si="14"/>
        <v>48.489376042533486</v>
      </c>
      <c r="F76" s="12">
        <v>63541.3</v>
      </c>
      <c r="G76" s="12">
        <f>SUM(D76-F76)</f>
        <v>847.5</v>
      </c>
      <c r="H76" s="13">
        <f t="shared" si="13"/>
        <v>101.33377818835937</v>
      </c>
    </row>
    <row r="77" spans="1:8" ht="25.5">
      <c r="A77" s="24" t="s">
        <v>72</v>
      </c>
      <c r="B77" s="22" t="s">
        <v>63</v>
      </c>
      <c r="C77" s="12">
        <v>10111.3</v>
      </c>
      <c r="D77" s="12">
        <v>7481.4</v>
      </c>
      <c r="E77" s="12">
        <f t="shared" si="14"/>
        <v>73.9904858920218</v>
      </c>
      <c r="F77" s="12">
        <v>76903.7</v>
      </c>
      <c r="G77" s="12">
        <f>SUM(D77-F77)</f>
        <v>-69422.3</v>
      </c>
      <c r="H77" s="13">
        <f t="shared" si="13"/>
        <v>9.728270551351885</v>
      </c>
    </row>
    <row r="78" spans="1:8" ht="12.75">
      <c r="A78" s="25" t="s">
        <v>64</v>
      </c>
      <c r="B78" s="26" t="s">
        <v>65</v>
      </c>
      <c r="C78" s="10">
        <f>SUM(C79:C79)</f>
        <v>250.7</v>
      </c>
      <c r="D78" s="10">
        <f>SUM(D79:D79)</f>
        <v>30.9</v>
      </c>
      <c r="E78" s="10">
        <f>D78/C78*100</f>
        <v>12.325488631830874</v>
      </c>
      <c r="F78" s="10">
        <f>SUM(F79:F79)</f>
        <v>25.2</v>
      </c>
      <c r="G78" s="10">
        <f>SUM(G79:G79)</f>
        <v>5.699999999999999</v>
      </c>
      <c r="H78" s="10">
        <f t="shared" si="13"/>
        <v>122.61904761904762</v>
      </c>
    </row>
    <row r="79" spans="1:8" ht="12.75">
      <c r="A79" s="24" t="s">
        <v>67</v>
      </c>
      <c r="B79" s="22" t="s">
        <v>66</v>
      </c>
      <c r="C79" s="12">
        <v>250.7</v>
      </c>
      <c r="D79" s="12">
        <v>30.9</v>
      </c>
      <c r="E79" s="12">
        <f>D79/C79*100</f>
        <v>12.325488631830874</v>
      </c>
      <c r="F79" s="12">
        <v>25.2</v>
      </c>
      <c r="G79" s="12">
        <f>SUM(D79-F79)</f>
        <v>5.699999999999999</v>
      </c>
      <c r="H79" s="13">
        <f t="shared" si="13"/>
        <v>122.61904761904762</v>
      </c>
    </row>
    <row r="80" spans="1:8" ht="12.75">
      <c r="A80" s="25" t="s">
        <v>26</v>
      </c>
      <c r="B80" s="19" t="s">
        <v>27</v>
      </c>
      <c r="C80" s="10">
        <f>SUM(C81:C85)</f>
        <v>544741.7000000001</v>
      </c>
      <c r="D80" s="10">
        <f>SUM(D81:D85)</f>
        <v>373086.99999999994</v>
      </c>
      <c r="E80" s="10">
        <f t="shared" si="14"/>
        <v>68.48879019175507</v>
      </c>
      <c r="F80" s="10">
        <f>SUM(F81:F85)</f>
        <v>355609.69999999995</v>
      </c>
      <c r="G80" s="10">
        <f>SUM(G81:G85)</f>
        <v>17477.300000000014</v>
      </c>
      <c r="H80" s="10">
        <f t="shared" si="13"/>
        <v>104.91474220191405</v>
      </c>
    </row>
    <row r="81" spans="1:8" ht="12.75">
      <c r="A81" s="24" t="s">
        <v>28</v>
      </c>
      <c r="B81" s="21" t="s">
        <v>29</v>
      </c>
      <c r="C81" s="12">
        <v>152423.7</v>
      </c>
      <c r="D81" s="12">
        <v>107476.6</v>
      </c>
      <c r="E81" s="12">
        <f t="shared" si="14"/>
        <v>70.51173800399806</v>
      </c>
      <c r="F81" s="12">
        <v>107128.3</v>
      </c>
      <c r="G81" s="12">
        <f>SUM(D81-F81)</f>
        <v>348.3000000000029</v>
      </c>
      <c r="H81" s="13">
        <f t="shared" si="13"/>
        <v>100.32512417353772</v>
      </c>
    </row>
    <row r="82" spans="1:8" ht="12.75">
      <c r="A82" s="24" t="s">
        <v>30</v>
      </c>
      <c r="B82" s="21" t="s">
        <v>31</v>
      </c>
      <c r="C82" s="12">
        <v>333932.4</v>
      </c>
      <c r="D82" s="12">
        <v>225005.5</v>
      </c>
      <c r="E82" s="12">
        <f t="shared" si="14"/>
        <v>67.38055366894616</v>
      </c>
      <c r="F82" s="12">
        <v>212380.3</v>
      </c>
      <c r="G82" s="12">
        <f>SUM(D82-F82)</f>
        <v>12625.200000000012</v>
      </c>
      <c r="H82" s="13">
        <f t="shared" si="13"/>
        <v>105.94461915723824</v>
      </c>
    </row>
    <row r="83" spans="1:8" ht="12.75">
      <c r="A83" s="24" t="s">
        <v>115</v>
      </c>
      <c r="B83" s="22" t="s">
        <v>114</v>
      </c>
      <c r="C83" s="12">
        <v>42478.4</v>
      </c>
      <c r="D83" s="12">
        <v>29506.6</v>
      </c>
      <c r="E83" s="12">
        <f>D83/C83*100</f>
        <v>69.46259746129797</v>
      </c>
      <c r="F83" s="12">
        <v>26417.7</v>
      </c>
      <c r="G83" s="12">
        <f>SUM(D83-F83)</f>
        <v>3088.899999999998</v>
      </c>
      <c r="H83" s="13">
        <f t="shared" si="13"/>
        <v>111.6925394716421</v>
      </c>
    </row>
    <row r="84" spans="1:8" ht="12.75">
      <c r="A84" s="24" t="s">
        <v>112</v>
      </c>
      <c r="B84" s="21" t="s">
        <v>32</v>
      </c>
      <c r="C84" s="12">
        <v>1253.8</v>
      </c>
      <c r="D84" s="12">
        <v>1204.3</v>
      </c>
      <c r="E84" s="12">
        <f t="shared" si="14"/>
        <v>96.05200191418089</v>
      </c>
      <c r="F84" s="12">
        <v>96.6</v>
      </c>
      <c r="G84" s="12">
        <f>SUM(D84-F84)</f>
        <v>1107.7</v>
      </c>
      <c r="H84" s="13">
        <f t="shared" si="13"/>
        <v>1246.6873706004142</v>
      </c>
    </row>
    <row r="85" spans="1:8" ht="12.75">
      <c r="A85" s="24" t="s">
        <v>33</v>
      </c>
      <c r="B85" s="21" t="s">
        <v>34</v>
      </c>
      <c r="C85" s="12">
        <v>14653.4</v>
      </c>
      <c r="D85" s="12">
        <v>9894</v>
      </c>
      <c r="E85" s="12">
        <f t="shared" si="14"/>
        <v>67.5201659683077</v>
      </c>
      <c r="F85" s="12">
        <v>9586.8</v>
      </c>
      <c r="G85" s="12">
        <f>SUM(D85-F85)</f>
        <v>307.2000000000007</v>
      </c>
      <c r="H85" s="13">
        <f t="shared" si="13"/>
        <v>103.2044060583302</v>
      </c>
    </row>
    <row r="86" spans="1:8" ht="12.75">
      <c r="A86" s="25" t="s">
        <v>53</v>
      </c>
      <c r="B86" s="19" t="s">
        <v>35</v>
      </c>
      <c r="C86" s="10">
        <f>SUM(C87:C88)</f>
        <v>112194.9</v>
      </c>
      <c r="D86" s="10">
        <f>SUM(D87:D88)</f>
        <v>46554.8</v>
      </c>
      <c r="E86" s="10">
        <f t="shared" si="14"/>
        <v>41.49457773927336</v>
      </c>
      <c r="F86" s="10">
        <f>SUM(F87:F88)</f>
        <v>45292.8</v>
      </c>
      <c r="G86" s="10">
        <f>SUM(G87:G88)</f>
        <v>1261.9999999999964</v>
      </c>
      <c r="H86" s="10">
        <f t="shared" si="13"/>
        <v>102.78631482266498</v>
      </c>
    </row>
    <row r="87" spans="1:8" ht="12.75">
      <c r="A87" s="24" t="s">
        <v>36</v>
      </c>
      <c r="B87" s="21" t="s">
        <v>37</v>
      </c>
      <c r="C87" s="12">
        <v>97704.4</v>
      </c>
      <c r="D87" s="12">
        <v>35757</v>
      </c>
      <c r="E87" s="12">
        <f t="shared" si="14"/>
        <v>36.59712356864174</v>
      </c>
      <c r="F87" s="12">
        <v>35831.3</v>
      </c>
      <c r="G87" s="12">
        <f>SUM(D87-F87)</f>
        <v>-74.30000000000291</v>
      </c>
      <c r="H87" s="13">
        <f t="shared" si="13"/>
        <v>99.79263939628201</v>
      </c>
    </row>
    <row r="88" spans="1:8" ht="25.5">
      <c r="A88" s="24" t="s">
        <v>54</v>
      </c>
      <c r="B88" s="21" t="s">
        <v>38</v>
      </c>
      <c r="C88" s="12">
        <v>14490.5</v>
      </c>
      <c r="D88" s="12">
        <v>10797.8</v>
      </c>
      <c r="E88" s="12">
        <f t="shared" si="14"/>
        <v>74.51640730133535</v>
      </c>
      <c r="F88" s="12">
        <v>9461.5</v>
      </c>
      <c r="G88" s="12">
        <f>SUM(D88-F88)</f>
        <v>1336.2999999999993</v>
      </c>
      <c r="H88" s="13">
        <f t="shared" si="13"/>
        <v>114.12355334777784</v>
      </c>
    </row>
    <row r="89" spans="1:8" ht="12.75">
      <c r="A89" s="25" t="s">
        <v>39</v>
      </c>
      <c r="B89" s="19" t="s">
        <v>40</v>
      </c>
      <c r="C89" s="10">
        <f>SUM(C90:C93)</f>
        <v>58514.899999999994</v>
      </c>
      <c r="D89" s="10">
        <f>SUM(D90:D93)</f>
        <v>29119.5</v>
      </c>
      <c r="E89" s="10">
        <f t="shared" si="14"/>
        <v>49.764248080403455</v>
      </c>
      <c r="F89" s="10">
        <f>SUM(F90:F93)</f>
        <v>29004.4</v>
      </c>
      <c r="G89" s="10">
        <f>SUM(G90:G93)</f>
        <v>115.09999999999991</v>
      </c>
      <c r="H89" s="10">
        <f t="shared" si="13"/>
        <v>100.39683634207223</v>
      </c>
    </row>
    <row r="90" spans="1:8" ht="12.75">
      <c r="A90" s="24" t="s">
        <v>41</v>
      </c>
      <c r="B90" s="22">
        <v>1001</v>
      </c>
      <c r="C90" s="12">
        <v>7517.6</v>
      </c>
      <c r="D90" s="12">
        <v>5384.9</v>
      </c>
      <c r="E90" s="12">
        <f t="shared" si="14"/>
        <v>71.6305735873151</v>
      </c>
      <c r="F90" s="12">
        <v>5545.5</v>
      </c>
      <c r="G90" s="12">
        <f>SUM(D90-F90)</f>
        <v>-160.60000000000036</v>
      </c>
      <c r="H90" s="13">
        <f t="shared" si="13"/>
        <v>97.10395816427734</v>
      </c>
    </row>
    <row r="91" spans="1:8" ht="12.75">
      <c r="A91" s="24" t="s">
        <v>42</v>
      </c>
      <c r="B91" s="21" t="s">
        <v>43</v>
      </c>
      <c r="C91" s="12">
        <v>4541.1</v>
      </c>
      <c r="D91" s="12">
        <v>3202.3</v>
      </c>
      <c r="E91" s="12">
        <f t="shared" si="14"/>
        <v>70.51815639382528</v>
      </c>
      <c r="F91" s="12">
        <v>2982.2</v>
      </c>
      <c r="G91" s="12">
        <f>SUM(D91-F91)</f>
        <v>220.10000000000036</v>
      </c>
      <c r="H91" s="13">
        <f t="shared" si="13"/>
        <v>107.38045738045739</v>
      </c>
    </row>
    <row r="92" spans="1:8" ht="12.75">
      <c r="A92" s="24" t="s">
        <v>44</v>
      </c>
      <c r="B92" s="21" t="s">
        <v>45</v>
      </c>
      <c r="C92" s="12">
        <v>40900</v>
      </c>
      <c r="D92" s="12">
        <v>16859.8</v>
      </c>
      <c r="E92" s="12">
        <f t="shared" si="14"/>
        <v>41.22200488997555</v>
      </c>
      <c r="F92" s="12">
        <v>17113.8</v>
      </c>
      <c r="G92" s="12">
        <f>SUM(D92-F92)</f>
        <v>-254</v>
      </c>
      <c r="H92" s="13">
        <f t="shared" si="13"/>
        <v>98.51581764424033</v>
      </c>
    </row>
    <row r="93" spans="1:8" ht="12.75">
      <c r="A93" s="24" t="s">
        <v>46</v>
      </c>
      <c r="B93" s="22">
        <v>1006</v>
      </c>
      <c r="C93" s="12">
        <v>5556.2</v>
      </c>
      <c r="D93" s="12">
        <v>3672.5</v>
      </c>
      <c r="E93" s="12">
        <f t="shared" si="14"/>
        <v>66.0973327094057</v>
      </c>
      <c r="F93" s="12">
        <v>3362.9</v>
      </c>
      <c r="G93" s="12">
        <f>SUM(D93-F93)</f>
        <v>309.5999999999999</v>
      </c>
      <c r="H93" s="13">
        <f t="shared" si="13"/>
        <v>109.20633976627316</v>
      </c>
    </row>
    <row r="94" spans="1:8" ht="12.75">
      <c r="A94" s="25" t="s">
        <v>55</v>
      </c>
      <c r="B94" s="19" t="s">
        <v>47</v>
      </c>
      <c r="C94" s="10">
        <f>SUM(C95:C97)</f>
        <v>77415.1</v>
      </c>
      <c r="D94" s="10">
        <f>SUM(D95:D97)</f>
        <v>52380</v>
      </c>
      <c r="E94" s="10">
        <f t="shared" si="14"/>
        <v>67.66121854780268</v>
      </c>
      <c r="F94" s="10">
        <f>SUM(F95:F97)</f>
        <v>32480.6</v>
      </c>
      <c r="G94" s="10">
        <f>SUM(G95:G97)</f>
        <v>19899.400000000005</v>
      </c>
      <c r="H94" s="10">
        <f t="shared" si="13"/>
        <v>161.26549386402962</v>
      </c>
    </row>
    <row r="95" spans="1:8" ht="12.75">
      <c r="A95" s="24" t="s">
        <v>56</v>
      </c>
      <c r="B95" s="21" t="s">
        <v>48</v>
      </c>
      <c r="C95" s="12">
        <v>47378.3</v>
      </c>
      <c r="D95" s="12">
        <v>33303.9</v>
      </c>
      <c r="E95" s="12">
        <f t="shared" si="14"/>
        <v>70.29357321811884</v>
      </c>
      <c r="F95" s="12">
        <v>30719.1</v>
      </c>
      <c r="G95" s="12">
        <f>SUM(D95-F95)</f>
        <v>2584.800000000003</v>
      </c>
      <c r="H95" s="13">
        <f t="shared" si="13"/>
        <v>108.41430901295936</v>
      </c>
    </row>
    <row r="96" spans="1:8" ht="12.75">
      <c r="A96" s="24" t="s">
        <v>80</v>
      </c>
      <c r="B96" s="22" t="s">
        <v>76</v>
      </c>
      <c r="C96" s="12">
        <v>28449.4</v>
      </c>
      <c r="D96" s="12">
        <v>17965.4</v>
      </c>
      <c r="E96" s="12">
        <f t="shared" si="14"/>
        <v>63.14860770350166</v>
      </c>
      <c r="F96" s="12">
        <v>684.6</v>
      </c>
      <c r="G96" s="12">
        <f>SUM(D96-F96)</f>
        <v>17280.800000000003</v>
      </c>
      <c r="H96" s="13">
        <f t="shared" si="13"/>
        <v>2624.218521764534</v>
      </c>
    </row>
    <row r="97" spans="1:8" ht="15" customHeight="1">
      <c r="A97" s="24" t="s">
        <v>62</v>
      </c>
      <c r="B97" s="22">
        <v>1105</v>
      </c>
      <c r="C97" s="12">
        <v>1587.4</v>
      </c>
      <c r="D97" s="12">
        <v>1110.7</v>
      </c>
      <c r="E97" s="12">
        <f t="shared" si="14"/>
        <v>69.96976187476376</v>
      </c>
      <c r="F97" s="12">
        <v>1076.9</v>
      </c>
      <c r="G97" s="12">
        <f>SUM(D97-F97)</f>
        <v>33.799999999999955</v>
      </c>
      <c r="H97" s="13">
        <f t="shared" si="13"/>
        <v>103.13863868511469</v>
      </c>
    </row>
    <row r="98" spans="1:8" ht="34.5" customHeight="1">
      <c r="A98" s="25" t="s">
        <v>136</v>
      </c>
      <c r="B98" s="19" t="s">
        <v>57</v>
      </c>
      <c r="C98" s="10">
        <f>SUM(C99:C99)</f>
        <v>11024</v>
      </c>
      <c r="D98" s="10">
        <f>SUM(D99:D99)</f>
        <v>4412.2</v>
      </c>
      <c r="E98" s="10">
        <f t="shared" si="14"/>
        <v>40.02358490566038</v>
      </c>
      <c r="F98" s="10">
        <f>SUM(F99:F99)</f>
        <v>4310.6</v>
      </c>
      <c r="G98" s="10">
        <f>SUM(G99:G99)</f>
        <v>101.59999999999945</v>
      </c>
      <c r="H98" s="10">
        <f t="shared" si="13"/>
        <v>102.35698046675637</v>
      </c>
    </row>
    <row r="99" spans="1:8" ht="34.5" customHeight="1">
      <c r="A99" s="24" t="s">
        <v>137</v>
      </c>
      <c r="B99" s="21" t="s">
        <v>58</v>
      </c>
      <c r="C99" s="12">
        <v>11024</v>
      </c>
      <c r="D99" s="12">
        <v>4412.2</v>
      </c>
      <c r="E99" s="12">
        <f t="shared" si="14"/>
        <v>40.02358490566038</v>
      </c>
      <c r="F99" s="12">
        <v>4310.6</v>
      </c>
      <c r="G99" s="12">
        <f>SUM(D99-F99)</f>
        <v>101.59999999999945</v>
      </c>
      <c r="H99" s="13">
        <f t="shared" si="13"/>
        <v>102.35698046675637</v>
      </c>
    </row>
    <row r="100" spans="1:8" ht="12.75">
      <c r="A100" s="29" t="s">
        <v>49</v>
      </c>
      <c r="B100" s="30"/>
      <c r="C100" s="14">
        <f>SUM(C53+C62+C65+C68+C73+C78+C80+C86+C89+C94+C98)</f>
        <v>1319755.8</v>
      </c>
      <c r="D100" s="14">
        <f>SUM(D53+D62+D65+D68+D73+D78+D80+D86+D89+D94+D98)</f>
        <v>717960.2999999999</v>
      </c>
      <c r="E100" s="14">
        <f t="shared" si="14"/>
        <v>54.400996002442255</v>
      </c>
      <c r="F100" s="14">
        <f>SUM(F53+F62+F65+F68+F73+F78+F80+F86+F89+F94+F98)</f>
        <v>791710.2000000001</v>
      </c>
      <c r="G100" s="14">
        <f>D100-F100</f>
        <v>-73749.90000000014</v>
      </c>
      <c r="H100" s="14">
        <f t="shared" si="13"/>
        <v>90.68473539939234</v>
      </c>
    </row>
    <row r="101" spans="1:8" ht="25.5">
      <c r="A101" s="69" t="s">
        <v>59</v>
      </c>
      <c r="B101" s="70"/>
      <c r="C101" s="71">
        <v>-54910.9</v>
      </c>
      <c r="D101" s="71">
        <f>D51-D100</f>
        <v>-24475.699999999837</v>
      </c>
      <c r="E101" s="71"/>
      <c r="F101" s="71">
        <f>F51-F100</f>
        <v>30978.599999999977</v>
      </c>
      <c r="G101" s="71"/>
      <c r="H101" s="71"/>
    </row>
    <row r="102" spans="1:8" ht="12.75">
      <c r="A102" s="4"/>
      <c r="B102" s="5"/>
      <c r="C102" s="18"/>
      <c r="D102" s="18"/>
      <c r="E102" s="18"/>
      <c r="F102" s="18"/>
      <c r="G102" s="18"/>
      <c r="H102" s="18"/>
    </row>
    <row r="103" spans="1:8" ht="12.75">
      <c r="A103" s="4"/>
      <c r="B103" s="5"/>
      <c r="C103" s="68"/>
      <c r="D103" s="68"/>
      <c r="E103" s="68"/>
      <c r="F103" s="68"/>
      <c r="G103" s="68"/>
      <c r="H103" s="68"/>
    </row>
    <row r="104" spans="1:8" ht="12.75">
      <c r="A104" s="6"/>
      <c r="B104" s="7"/>
      <c r="C104" s="6"/>
      <c r="D104" s="6"/>
      <c r="E104" s="6"/>
      <c r="F104" s="6"/>
      <c r="G104" s="6"/>
      <c r="H104" s="6"/>
    </row>
  </sheetData>
  <sheetProtection/>
  <mergeCells count="2">
    <mergeCell ref="A1:H1"/>
    <mergeCell ref="C103:H103"/>
  </mergeCells>
  <printOptions/>
  <pageMargins left="0.5511811023622047" right="0.1968503937007874" top="0.15748031496062992" bottom="0.15748031496062992" header="0.15748031496062992" footer="0.15748031496062992"/>
  <pageSetup horizontalDpi="600" verticalDpi="600" orientation="portrait" paperSize="9" scale="75" r:id="rId1"/>
  <rowBreaks count="1" manualBreakCount="1">
    <brk id="5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Заместитель</cp:lastModifiedBy>
  <cp:lastPrinted>2021-07-13T09:55:11Z</cp:lastPrinted>
  <dcterms:created xsi:type="dcterms:W3CDTF">2009-04-28T07:05:16Z</dcterms:created>
  <dcterms:modified xsi:type="dcterms:W3CDTF">2021-10-19T11:21:02Z</dcterms:modified>
  <cp:category/>
  <cp:version/>
  <cp:contentType/>
  <cp:contentStatus/>
</cp:coreProperties>
</file>